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easury\Jason\Debt\Series 2022B Expansion Project\State Bond Filings\"/>
    </mc:Choice>
  </mc:AlternateContent>
  <xr:revisionPtr revIDLastSave="0" documentId="13_ncr:1_{691A56DA-2FCC-4168-9440-FBCC29A57A7F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-05 2019A" sheetId="8" state="hidden" r:id="rId1"/>
    <sheet name="COI2022B" sheetId="17" r:id="rId2"/>
    <sheet name="2022B" sheetId="9" r:id="rId3"/>
    <sheet name="C-31 1of3" sheetId="12" state="hidden" r:id="rId4"/>
    <sheet name="C-31 2of3" sheetId="13" state="hidden" r:id="rId5"/>
    <sheet name="C-31 3of3" sheetId="14" state="hidden" r:id="rId6"/>
    <sheet name="Total Debt" sheetId="3" r:id="rId7"/>
    <sheet name="Prior" sheetId="4" r:id="rId8"/>
    <sheet name="Series Detail" sheetId="1" r:id="rId9"/>
    <sheet name="Refunded Prior" sheetId="11" r:id="rId10"/>
    <sheet name="FY23" sheetId="18" r:id="rId11"/>
  </sheets>
  <externalReferences>
    <externalReference r:id="rId12"/>
  </externalReferences>
  <definedNames>
    <definedName name="COI">[1]Ser2021A!$A:$B</definedName>
    <definedName name="_xlnm.Print_Area" localSheetId="2">'2022B'!$A$1:$M$74</definedName>
    <definedName name="_xlnm.Print_Area" localSheetId="4">'C-31 2of3'!$A$1:$L$52</definedName>
    <definedName name="_xlnm.Print_Area" localSheetId="5">'C-31 3of3'!$A$1:$L$55</definedName>
    <definedName name="_xlnm.Print_Area" localSheetId="1">COI2022B!$A$1:$L$46</definedName>
    <definedName name="_xlnm.Print_Area" localSheetId="7">Prior!$A$1:$M$90</definedName>
    <definedName name="_xlnm.Print_Area" localSheetId="9">'Refunded Prior'!$B$4:$GK$89</definedName>
    <definedName name="_xlnm.Print_Area" localSheetId="8">'Series Detail'!$B$2:$GZ$89</definedName>
    <definedName name="_xlnm.Print_Area" localSheetId="6">'Total Debt'!$A$1:$M$90</definedName>
    <definedName name="_xlnm.Print_Titles" localSheetId="2">'2022B'!$1:$9</definedName>
    <definedName name="_xlnm.Print_Titles" localSheetId="7">Prior!$1:$9</definedName>
    <definedName name="_xlnm.Print_Titles" localSheetId="6">'Total Debt'!$1:$9</definedName>
    <definedName name="ProjectName" localSheetId="1">{"Client Name or Project Name"}</definedName>
    <definedName name="ProjectName" localSheetId="6">{"Client Name or Project Name"}</definedName>
    <definedName name="ProjectName">{"Client Name or Project Name"}</definedName>
    <definedName name="SeriesTotalEPB_DS">'Series Detail'!$H:$M</definedName>
    <definedName name="TotalEPB_DS">'Total Debt'!$A:$M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C49" i="1" s="1"/>
  <c r="D49" i="1" s="1"/>
  <c r="H165" i="18"/>
  <c r="H164" i="18"/>
  <c r="G165" i="18"/>
  <c r="G164" i="18"/>
  <c r="F165" i="18"/>
  <c r="F164" i="18"/>
  <c r="E165" i="18"/>
  <c r="E164" i="18"/>
  <c r="C165" i="18"/>
  <c r="C164" i="18"/>
  <c r="J43" i="17" l="1"/>
  <c r="J42" i="17"/>
  <c r="B34" i="17" l="1"/>
  <c r="A45" i="17"/>
  <c r="H37" i="17"/>
  <c r="H36" i="17"/>
  <c r="H35" i="17"/>
  <c r="H34" i="17"/>
  <c r="J33" i="17"/>
  <c r="H33" i="17"/>
  <c r="J32" i="17"/>
  <c r="H32" i="17"/>
  <c r="J31" i="17"/>
  <c r="H31" i="17"/>
  <c r="H30" i="17"/>
  <c r="B30" i="17"/>
  <c r="J30" i="17" s="1"/>
  <c r="J29" i="17"/>
  <c r="H29" i="17"/>
  <c r="J28" i="17"/>
  <c r="H28" i="17"/>
  <c r="J27" i="17"/>
  <c r="H27" i="17"/>
  <c r="J26" i="17"/>
  <c r="H26" i="17"/>
  <c r="D14" i="17"/>
  <c r="H12" i="17"/>
  <c r="B12" i="17"/>
  <c r="J12" i="17" s="1"/>
  <c r="H11" i="17"/>
  <c r="B11" i="17"/>
  <c r="J11" i="17" s="1"/>
  <c r="H10" i="17"/>
  <c r="B10" i="17"/>
  <c r="B14" i="17" s="1"/>
  <c r="B24" i="17" s="1"/>
  <c r="J10" i="17" l="1"/>
  <c r="J14" i="17" s="1"/>
  <c r="J24" i="17" s="1"/>
  <c r="B40" i="17"/>
  <c r="J40" i="17"/>
  <c r="K42" i="17" s="1"/>
  <c r="H14" i="17"/>
  <c r="K43" i="17" l="1"/>
  <c r="H24" i="17"/>
  <c r="K14" i="17"/>
  <c r="H40" i="17" l="1"/>
  <c r="K40" i="17" s="1"/>
  <c r="K24" i="17"/>
  <c r="C48" i="1" l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B13" i="1"/>
  <c r="A13" i="1"/>
  <c r="K11" i="9"/>
  <c r="G20" i="9"/>
  <c r="G19" i="9" s="1"/>
  <c r="G18" i="9" s="1"/>
  <c r="G17" i="9" s="1"/>
  <c r="G16" i="9" s="1"/>
  <c r="G15" i="9" s="1"/>
  <c r="G14" i="9" s="1"/>
  <c r="G13" i="9" s="1"/>
  <c r="G12" i="9" s="1"/>
  <c r="I85" i="4"/>
  <c r="G85" i="4"/>
  <c r="E85" i="4"/>
  <c r="C85" i="4"/>
  <c r="I84" i="4"/>
  <c r="G84" i="4"/>
  <c r="E84" i="4"/>
  <c r="C84" i="4"/>
  <c r="I83" i="4"/>
  <c r="G83" i="4"/>
  <c r="E83" i="4"/>
  <c r="C83" i="4"/>
  <c r="I82" i="4"/>
  <c r="G82" i="4"/>
  <c r="E82" i="4"/>
  <c r="C82" i="4"/>
  <c r="I81" i="4"/>
  <c r="G81" i="4"/>
  <c r="E81" i="4"/>
  <c r="C81" i="4"/>
  <c r="I80" i="4"/>
  <c r="G80" i="4"/>
  <c r="E80" i="4"/>
  <c r="C80" i="4"/>
  <c r="I79" i="4"/>
  <c r="G79" i="4"/>
  <c r="E79" i="4"/>
  <c r="C79" i="4"/>
  <c r="I78" i="4"/>
  <c r="G78" i="4"/>
  <c r="E78" i="4"/>
  <c r="C78" i="4"/>
  <c r="I77" i="4"/>
  <c r="G77" i="4"/>
  <c r="E77" i="4"/>
  <c r="C77" i="4"/>
  <c r="I76" i="4"/>
  <c r="G76" i="4"/>
  <c r="E76" i="4"/>
  <c r="C76" i="4"/>
  <c r="I75" i="4"/>
  <c r="G75" i="4"/>
  <c r="E75" i="4"/>
  <c r="C75" i="4"/>
  <c r="I74" i="4"/>
  <c r="G74" i="4"/>
  <c r="E74" i="4"/>
  <c r="C74" i="4"/>
  <c r="I73" i="4"/>
  <c r="G73" i="4"/>
  <c r="E73" i="4"/>
  <c r="C73" i="4"/>
  <c r="I72" i="4"/>
  <c r="G72" i="4"/>
  <c r="E72" i="4"/>
  <c r="C72" i="4"/>
  <c r="I71" i="4"/>
  <c r="G71" i="4"/>
  <c r="E71" i="4"/>
  <c r="C71" i="4"/>
  <c r="I70" i="4"/>
  <c r="G70" i="4"/>
  <c r="E70" i="4"/>
  <c r="C70" i="4"/>
  <c r="I69" i="4"/>
  <c r="G69" i="4"/>
  <c r="E69" i="4"/>
  <c r="C69" i="4"/>
  <c r="I68" i="4"/>
  <c r="G68" i="4"/>
  <c r="E68" i="4"/>
  <c r="C68" i="4"/>
  <c r="I67" i="4"/>
  <c r="G67" i="4"/>
  <c r="E67" i="4"/>
  <c r="C67" i="4"/>
  <c r="I66" i="4"/>
  <c r="G66" i="4"/>
  <c r="E66" i="4"/>
  <c r="C66" i="4"/>
  <c r="I65" i="4"/>
  <c r="G65" i="4"/>
  <c r="E65" i="4"/>
  <c r="C65" i="4"/>
  <c r="I64" i="4"/>
  <c r="G64" i="4"/>
  <c r="E64" i="4"/>
  <c r="C64" i="4"/>
  <c r="I63" i="4"/>
  <c r="G63" i="4"/>
  <c r="E63" i="4"/>
  <c r="C63" i="4"/>
  <c r="I62" i="4"/>
  <c r="G62" i="4"/>
  <c r="E62" i="4"/>
  <c r="C62" i="4"/>
  <c r="I61" i="4"/>
  <c r="G61" i="4"/>
  <c r="E61" i="4"/>
  <c r="C61" i="4"/>
  <c r="I60" i="4"/>
  <c r="G60" i="4"/>
  <c r="E60" i="4"/>
  <c r="C60" i="4"/>
  <c r="I59" i="4"/>
  <c r="G59" i="4"/>
  <c r="E59" i="4"/>
  <c r="C59" i="4"/>
  <c r="I58" i="4"/>
  <c r="G58" i="4"/>
  <c r="E58" i="4"/>
  <c r="C58" i="4"/>
  <c r="I57" i="4"/>
  <c r="G57" i="4"/>
  <c r="E57" i="4"/>
  <c r="C57" i="4"/>
  <c r="I56" i="4"/>
  <c r="G56" i="4"/>
  <c r="E56" i="4"/>
  <c r="C56" i="4"/>
  <c r="I55" i="4"/>
  <c r="G55" i="4"/>
  <c r="E55" i="4"/>
  <c r="C55" i="4"/>
  <c r="I54" i="4"/>
  <c r="G54" i="4"/>
  <c r="E54" i="4"/>
  <c r="C54" i="4"/>
  <c r="I53" i="4"/>
  <c r="G53" i="4"/>
  <c r="E53" i="4"/>
  <c r="C53" i="4"/>
  <c r="I52" i="4"/>
  <c r="G52" i="4"/>
  <c r="E52" i="4"/>
  <c r="C52" i="4"/>
  <c r="I51" i="4"/>
  <c r="G51" i="4"/>
  <c r="E51" i="4"/>
  <c r="C51" i="4"/>
  <c r="I50" i="4"/>
  <c r="G50" i="4"/>
  <c r="E50" i="4"/>
  <c r="C50" i="4"/>
  <c r="I49" i="4"/>
  <c r="G49" i="4"/>
  <c r="E49" i="4"/>
  <c r="C49" i="4"/>
  <c r="I48" i="4"/>
  <c r="G48" i="4"/>
  <c r="E48" i="4"/>
  <c r="C48" i="4"/>
  <c r="I47" i="4"/>
  <c r="G47" i="4"/>
  <c r="E47" i="4"/>
  <c r="C47" i="4"/>
  <c r="I46" i="4"/>
  <c r="G46" i="4"/>
  <c r="E46" i="4"/>
  <c r="C46" i="4"/>
  <c r="I45" i="4"/>
  <c r="G45" i="4"/>
  <c r="E45" i="4"/>
  <c r="C45" i="4"/>
  <c r="I44" i="4"/>
  <c r="G44" i="4"/>
  <c r="E44" i="4"/>
  <c r="C44" i="4"/>
  <c r="I43" i="4"/>
  <c r="G43" i="4"/>
  <c r="E43" i="4"/>
  <c r="C43" i="4"/>
  <c r="I42" i="4"/>
  <c r="G42" i="4"/>
  <c r="E42" i="4"/>
  <c r="C42" i="4"/>
  <c r="I41" i="4"/>
  <c r="G41" i="4"/>
  <c r="E41" i="4"/>
  <c r="C41" i="4"/>
  <c r="I40" i="4"/>
  <c r="G40" i="4"/>
  <c r="E40" i="4"/>
  <c r="C40" i="4"/>
  <c r="I39" i="4"/>
  <c r="G39" i="4"/>
  <c r="E39" i="4"/>
  <c r="C39" i="4"/>
  <c r="I38" i="4"/>
  <c r="G38" i="4"/>
  <c r="E38" i="4"/>
  <c r="C38" i="4"/>
  <c r="I37" i="4"/>
  <c r="G37" i="4"/>
  <c r="E37" i="4"/>
  <c r="C37" i="4"/>
  <c r="I36" i="4"/>
  <c r="G36" i="4"/>
  <c r="E36" i="4"/>
  <c r="C36" i="4"/>
  <c r="I35" i="4"/>
  <c r="G35" i="4"/>
  <c r="E35" i="4"/>
  <c r="C35" i="4"/>
  <c r="I34" i="4"/>
  <c r="G34" i="4"/>
  <c r="E34" i="4"/>
  <c r="C34" i="4"/>
  <c r="I33" i="4"/>
  <c r="G33" i="4"/>
  <c r="E33" i="4"/>
  <c r="C33" i="4"/>
  <c r="I32" i="4"/>
  <c r="G32" i="4"/>
  <c r="E32" i="4"/>
  <c r="C32" i="4"/>
  <c r="I31" i="4"/>
  <c r="G31" i="4"/>
  <c r="E31" i="4"/>
  <c r="C31" i="4"/>
  <c r="I30" i="4"/>
  <c r="G30" i="4"/>
  <c r="E30" i="4"/>
  <c r="C30" i="4"/>
  <c r="I29" i="4"/>
  <c r="G29" i="4"/>
  <c r="E29" i="4"/>
  <c r="C29" i="4"/>
  <c r="I28" i="4"/>
  <c r="G28" i="4"/>
  <c r="E28" i="4"/>
  <c r="C28" i="4"/>
  <c r="I27" i="4"/>
  <c r="G27" i="4"/>
  <c r="E27" i="4"/>
  <c r="C27" i="4"/>
  <c r="I26" i="4"/>
  <c r="G26" i="4"/>
  <c r="E26" i="4"/>
  <c r="C26" i="4"/>
  <c r="I25" i="4"/>
  <c r="G25" i="4"/>
  <c r="E25" i="4"/>
  <c r="C25" i="4"/>
  <c r="I24" i="4"/>
  <c r="G24" i="4"/>
  <c r="E24" i="4"/>
  <c r="C24" i="4"/>
  <c r="I23" i="4"/>
  <c r="G23" i="4"/>
  <c r="E23" i="4"/>
  <c r="C23" i="4"/>
  <c r="I22" i="4"/>
  <c r="G22" i="4"/>
  <c r="E22" i="4"/>
  <c r="C22" i="4"/>
  <c r="I21" i="4"/>
  <c r="G21" i="4"/>
  <c r="E21" i="4"/>
  <c r="C21" i="4"/>
  <c r="I20" i="4"/>
  <c r="G20" i="4"/>
  <c r="E20" i="4"/>
  <c r="C20" i="4"/>
  <c r="I19" i="4"/>
  <c r="G19" i="4"/>
  <c r="E19" i="4"/>
  <c r="C19" i="4"/>
  <c r="I18" i="4"/>
  <c r="G18" i="4"/>
  <c r="E18" i="4"/>
  <c r="C18" i="4"/>
  <c r="I17" i="4"/>
  <c r="G17" i="4"/>
  <c r="E17" i="4"/>
  <c r="C17" i="4"/>
  <c r="I16" i="4"/>
  <c r="G16" i="4"/>
  <c r="E16" i="4"/>
  <c r="C16" i="4"/>
  <c r="I15" i="4"/>
  <c r="G15" i="4"/>
  <c r="E15" i="4"/>
  <c r="C15" i="4"/>
  <c r="I14" i="4"/>
  <c r="G14" i="4"/>
  <c r="E14" i="4"/>
  <c r="C14" i="4"/>
  <c r="I13" i="4"/>
  <c r="G13" i="4"/>
  <c r="E13" i="4"/>
  <c r="C13" i="4"/>
  <c r="I12" i="4"/>
  <c r="G12" i="4"/>
  <c r="E12" i="4"/>
  <c r="C12" i="4"/>
  <c r="I11" i="4"/>
  <c r="G11" i="4"/>
  <c r="E11" i="4"/>
  <c r="C11" i="4"/>
  <c r="I10" i="4"/>
  <c r="G10" i="4"/>
  <c r="E10" i="4"/>
  <c r="C10" i="4"/>
  <c r="H12" i="18"/>
  <c r="G12" i="18"/>
  <c r="H11" i="18"/>
  <c r="U87" i="1"/>
  <c r="T87" i="1"/>
  <c r="S87" i="1"/>
  <c r="R87" i="1"/>
  <c r="U86" i="1"/>
  <c r="T86" i="1"/>
  <c r="S86" i="1"/>
  <c r="R86" i="1"/>
  <c r="U85" i="1"/>
  <c r="T85" i="1"/>
  <c r="S85" i="1"/>
  <c r="R85" i="1"/>
  <c r="U84" i="1"/>
  <c r="T84" i="1"/>
  <c r="S84" i="1"/>
  <c r="R84" i="1"/>
  <c r="U83" i="1"/>
  <c r="T83" i="1"/>
  <c r="S83" i="1"/>
  <c r="R83" i="1"/>
  <c r="U82" i="1"/>
  <c r="T82" i="1"/>
  <c r="S82" i="1"/>
  <c r="R82" i="1"/>
  <c r="U81" i="1"/>
  <c r="T81" i="1"/>
  <c r="S81" i="1"/>
  <c r="R81" i="1"/>
  <c r="U80" i="1"/>
  <c r="T80" i="1"/>
  <c r="S80" i="1"/>
  <c r="R80" i="1"/>
  <c r="U79" i="1"/>
  <c r="T79" i="1"/>
  <c r="S79" i="1"/>
  <c r="R79" i="1"/>
  <c r="U78" i="1"/>
  <c r="T78" i="1"/>
  <c r="S78" i="1"/>
  <c r="R78" i="1"/>
  <c r="U77" i="1"/>
  <c r="T77" i="1"/>
  <c r="S77" i="1"/>
  <c r="R77" i="1"/>
  <c r="U76" i="1"/>
  <c r="T76" i="1"/>
  <c r="S76" i="1"/>
  <c r="R76" i="1"/>
  <c r="U75" i="1"/>
  <c r="T75" i="1"/>
  <c r="S75" i="1"/>
  <c r="R75" i="1"/>
  <c r="U74" i="1"/>
  <c r="T74" i="1"/>
  <c r="S74" i="1"/>
  <c r="R74" i="1"/>
  <c r="U73" i="1"/>
  <c r="T73" i="1"/>
  <c r="S73" i="1"/>
  <c r="R73" i="1"/>
  <c r="U72" i="1"/>
  <c r="T72" i="1"/>
  <c r="S72" i="1"/>
  <c r="R72" i="1"/>
  <c r="U71" i="1"/>
  <c r="T71" i="1"/>
  <c r="S71" i="1"/>
  <c r="R71" i="1"/>
  <c r="U70" i="1"/>
  <c r="T70" i="1"/>
  <c r="S70" i="1"/>
  <c r="R70" i="1"/>
  <c r="U69" i="1"/>
  <c r="T69" i="1"/>
  <c r="S69" i="1"/>
  <c r="R69" i="1"/>
  <c r="U68" i="1"/>
  <c r="T68" i="1"/>
  <c r="S68" i="1"/>
  <c r="R68" i="1"/>
  <c r="U67" i="1"/>
  <c r="T67" i="1"/>
  <c r="S67" i="1"/>
  <c r="R67" i="1"/>
  <c r="U66" i="1"/>
  <c r="T66" i="1"/>
  <c r="S66" i="1"/>
  <c r="R66" i="1"/>
  <c r="U65" i="1"/>
  <c r="T65" i="1"/>
  <c r="S65" i="1"/>
  <c r="R65" i="1"/>
  <c r="U64" i="1"/>
  <c r="T64" i="1"/>
  <c r="S64" i="1"/>
  <c r="R64" i="1"/>
  <c r="U63" i="1"/>
  <c r="T63" i="1"/>
  <c r="S63" i="1"/>
  <c r="R63" i="1"/>
  <c r="U62" i="1"/>
  <c r="T62" i="1"/>
  <c r="S62" i="1"/>
  <c r="R62" i="1"/>
  <c r="U61" i="1"/>
  <c r="T61" i="1"/>
  <c r="S61" i="1"/>
  <c r="R61" i="1"/>
  <c r="U60" i="1"/>
  <c r="T60" i="1"/>
  <c r="S60" i="1"/>
  <c r="R60" i="1"/>
  <c r="U59" i="1"/>
  <c r="T59" i="1"/>
  <c r="S59" i="1"/>
  <c r="R59" i="1"/>
  <c r="U58" i="1"/>
  <c r="T58" i="1"/>
  <c r="S58" i="1"/>
  <c r="R58" i="1"/>
  <c r="U57" i="1"/>
  <c r="T57" i="1"/>
  <c r="S57" i="1"/>
  <c r="R57" i="1"/>
  <c r="U56" i="1"/>
  <c r="T56" i="1"/>
  <c r="S56" i="1"/>
  <c r="R56" i="1"/>
  <c r="U55" i="1"/>
  <c r="T55" i="1"/>
  <c r="S55" i="1"/>
  <c r="R55" i="1"/>
  <c r="U54" i="1"/>
  <c r="T54" i="1"/>
  <c r="S54" i="1"/>
  <c r="R54" i="1"/>
  <c r="U53" i="1"/>
  <c r="T53" i="1"/>
  <c r="S53" i="1"/>
  <c r="R53" i="1"/>
  <c r="U52" i="1"/>
  <c r="T52" i="1"/>
  <c r="S52" i="1"/>
  <c r="R52" i="1"/>
  <c r="U51" i="1"/>
  <c r="T51" i="1"/>
  <c r="S51" i="1"/>
  <c r="R51" i="1"/>
  <c r="U50" i="1"/>
  <c r="T50" i="1"/>
  <c r="S50" i="1"/>
  <c r="R50" i="1"/>
  <c r="U49" i="1"/>
  <c r="T49" i="1"/>
  <c r="S49" i="1"/>
  <c r="R49" i="1"/>
  <c r="U48" i="1"/>
  <c r="T48" i="1"/>
  <c r="S48" i="1"/>
  <c r="R48" i="1"/>
  <c r="U47" i="1"/>
  <c r="T47" i="1"/>
  <c r="S47" i="1"/>
  <c r="R47" i="1"/>
  <c r="U46" i="1"/>
  <c r="T46" i="1"/>
  <c r="S46" i="1"/>
  <c r="R46" i="1"/>
  <c r="U45" i="1"/>
  <c r="T45" i="1"/>
  <c r="S45" i="1"/>
  <c r="R45" i="1"/>
  <c r="U44" i="1"/>
  <c r="T44" i="1"/>
  <c r="S44" i="1"/>
  <c r="R44" i="1"/>
  <c r="U43" i="1"/>
  <c r="T43" i="1"/>
  <c r="S43" i="1"/>
  <c r="R43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U35" i="1"/>
  <c r="T35" i="1"/>
  <c r="S35" i="1"/>
  <c r="R35" i="1"/>
  <c r="U34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U30" i="1"/>
  <c r="T30" i="1"/>
  <c r="S30" i="1"/>
  <c r="R30" i="1"/>
  <c r="U29" i="1"/>
  <c r="T29" i="1"/>
  <c r="S29" i="1"/>
  <c r="R29" i="1"/>
  <c r="U28" i="1"/>
  <c r="T28" i="1"/>
  <c r="S28" i="1"/>
  <c r="R28" i="1"/>
  <c r="U27" i="1"/>
  <c r="T27" i="1"/>
  <c r="S27" i="1"/>
  <c r="R27" i="1"/>
  <c r="U26" i="1"/>
  <c r="T26" i="1"/>
  <c r="S26" i="1"/>
  <c r="R26" i="1"/>
  <c r="U25" i="1"/>
  <c r="T25" i="1"/>
  <c r="S25" i="1"/>
  <c r="R25" i="1"/>
  <c r="U24" i="1"/>
  <c r="T24" i="1"/>
  <c r="S24" i="1"/>
  <c r="R24" i="1"/>
  <c r="U23" i="1"/>
  <c r="T23" i="1"/>
  <c r="S23" i="1"/>
  <c r="R23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K87" i="1"/>
  <c r="J87" i="1"/>
  <c r="I87" i="1"/>
  <c r="K85" i="1"/>
  <c r="J85" i="1"/>
  <c r="I85" i="1"/>
  <c r="K83" i="1"/>
  <c r="J83" i="1"/>
  <c r="I83" i="1"/>
  <c r="K81" i="1"/>
  <c r="J81" i="1"/>
  <c r="I81" i="1"/>
  <c r="K79" i="1"/>
  <c r="J79" i="1"/>
  <c r="I79" i="1"/>
  <c r="K77" i="1"/>
  <c r="J77" i="1"/>
  <c r="I77" i="1"/>
  <c r="K75" i="1"/>
  <c r="J75" i="1"/>
  <c r="I75" i="1"/>
  <c r="K73" i="1"/>
  <c r="J73" i="1"/>
  <c r="I73" i="1"/>
  <c r="K71" i="1"/>
  <c r="J71" i="1"/>
  <c r="I71" i="1"/>
  <c r="K69" i="1"/>
  <c r="J69" i="1"/>
  <c r="I69" i="1"/>
  <c r="K67" i="1"/>
  <c r="J67" i="1"/>
  <c r="I67" i="1"/>
  <c r="K65" i="1"/>
  <c r="J65" i="1"/>
  <c r="I65" i="1"/>
  <c r="K63" i="1"/>
  <c r="J63" i="1"/>
  <c r="I63" i="1"/>
  <c r="K61" i="1"/>
  <c r="J61" i="1"/>
  <c r="I61" i="1"/>
  <c r="K59" i="1"/>
  <c r="J59" i="1"/>
  <c r="I59" i="1"/>
  <c r="K57" i="1"/>
  <c r="J57" i="1"/>
  <c r="I57" i="1"/>
  <c r="K55" i="1"/>
  <c r="J55" i="1"/>
  <c r="I55" i="1"/>
  <c r="K53" i="1"/>
  <c r="J53" i="1"/>
  <c r="I53" i="1"/>
  <c r="K51" i="1"/>
  <c r="J51" i="1"/>
  <c r="I51" i="1"/>
  <c r="K49" i="1"/>
  <c r="J49" i="1"/>
  <c r="I49" i="1"/>
  <c r="K47" i="1"/>
  <c r="J47" i="1"/>
  <c r="I47" i="1"/>
  <c r="K45" i="1"/>
  <c r="J45" i="1"/>
  <c r="I45" i="1"/>
  <c r="K43" i="1"/>
  <c r="J43" i="1"/>
  <c r="I43" i="1"/>
  <c r="K41" i="1"/>
  <c r="J41" i="1"/>
  <c r="I41" i="1"/>
  <c r="K39" i="1"/>
  <c r="J39" i="1"/>
  <c r="I39" i="1"/>
  <c r="K37" i="1"/>
  <c r="J37" i="1"/>
  <c r="I37" i="1"/>
  <c r="K35" i="1"/>
  <c r="J35" i="1"/>
  <c r="I35" i="1"/>
  <c r="K33" i="1"/>
  <c r="J33" i="1"/>
  <c r="I33" i="1"/>
  <c r="K31" i="1"/>
  <c r="J31" i="1"/>
  <c r="I31" i="1"/>
  <c r="K29" i="1"/>
  <c r="J29" i="1"/>
  <c r="I29" i="1"/>
  <c r="K27" i="1"/>
  <c r="J27" i="1"/>
  <c r="I27" i="1"/>
  <c r="K25" i="1"/>
  <c r="J25" i="1"/>
  <c r="I25" i="1"/>
  <c r="K23" i="1"/>
  <c r="J23" i="1"/>
  <c r="I23" i="1"/>
  <c r="K21" i="1"/>
  <c r="J21" i="1"/>
  <c r="I21" i="1"/>
  <c r="K19" i="1"/>
  <c r="J19" i="1"/>
  <c r="I19" i="1"/>
  <c r="K17" i="1"/>
  <c r="J17" i="1"/>
  <c r="I17" i="1"/>
  <c r="K15" i="1"/>
  <c r="J15" i="1"/>
  <c r="I15" i="1"/>
  <c r="AC13" i="1"/>
  <c r="AC12" i="1"/>
  <c r="K13" i="1"/>
  <c r="J13" i="1"/>
  <c r="I13" i="1"/>
  <c r="AA22" i="1"/>
  <c r="AA21" i="1" s="1"/>
  <c r="AA20" i="1" s="1"/>
  <c r="AA19" i="1" s="1"/>
  <c r="AA18" i="1" s="1"/>
  <c r="AA17" i="1" s="1"/>
  <c r="AA16" i="1" s="1"/>
  <c r="AA15" i="1" s="1"/>
  <c r="AA14" i="1" s="1"/>
  <c r="AB89" i="1"/>
  <c r="Y89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C89" i="1" l="1"/>
  <c r="L13" i="1"/>
  <c r="AD22" i="1"/>
  <c r="AD20" i="1"/>
  <c r="AD21" i="1"/>
  <c r="AD86" i="1"/>
  <c r="AD87" i="1"/>
  <c r="AD19" i="1" l="1"/>
  <c r="AD85" i="1"/>
  <c r="AD18" i="1" l="1"/>
  <c r="AD84" i="1"/>
  <c r="AD17" i="1" l="1"/>
  <c r="AD83" i="1"/>
  <c r="AD16" i="1" l="1"/>
  <c r="AD82" i="1"/>
  <c r="AD15" i="1" l="1"/>
  <c r="AD81" i="1"/>
  <c r="AD14" i="1" l="1"/>
  <c r="AD80" i="1"/>
  <c r="AD13" i="1" l="1"/>
  <c r="AD79" i="1"/>
  <c r="AD12" i="1" l="1"/>
  <c r="AD78" i="1"/>
  <c r="AD77" i="1" l="1"/>
  <c r="AD76" i="1" l="1"/>
  <c r="AD75" i="1" l="1"/>
  <c r="AD74" i="1" l="1"/>
  <c r="AD73" i="1" l="1"/>
  <c r="AD72" i="1" l="1"/>
  <c r="AA89" i="1" l="1"/>
  <c r="AD71" i="1"/>
  <c r="AD89" i="1" s="1"/>
  <c r="AD91" i="1" s="1"/>
  <c r="G87" i="11" l="1"/>
  <c r="E87" i="11"/>
  <c r="G86" i="11"/>
  <c r="E86" i="11"/>
  <c r="G85" i="11"/>
  <c r="E85" i="11"/>
  <c r="G84" i="11"/>
  <c r="E84" i="11"/>
  <c r="G83" i="11"/>
  <c r="E83" i="11"/>
  <c r="G82" i="11"/>
  <c r="E82" i="11"/>
  <c r="G81" i="11"/>
  <c r="E81" i="11"/>
  <c r="G80" i="11"/>
  <c r="E80" i="11"/>
  <c r="G79" i="11"/>
  <c r="E79" i="11"/>
  <c r="G78" i="11"/>
  <c r="E78" i="11"/>
  <c r="G77" i="11"/>
  <c r="E77" i="11"/>
  <c r="G76" i="11"/>
  <c r="E76" i="11"/>
  <c r="G75" i="11"/>
  <c r="E75" i="11"/>
  <c r="G74" i="11"/>
  <c r="E74" i="11"/>
  <c r="G73" i="11"/>
  <c r="E73" i="11"/>
  <c r="G72" i="11"/>
  <c r="E72" i="11"/>
  <c r="G71" i="11"/>
  <c r="E71" i="11"/>
  <c r="G70" i="11"/>
  <c r="E70" i="11"/>
  <c r="G69" i="11"/>
  <c r="E69" i="11"/>
  <c r="G68" i="11"/>
  <c r="E68" i="11"/>
  <c r="G67" i="11"/>
  <c r="E67" i="11"/>
  <c r="G66" i="11"/>
  <c r="E66" i="11"/>
  <c r="G65" i="11"/>
  <c r="E65" i="11"/>
  <c r="G64" i="11"/>
  <c r="E64" i="11"/>
  <c r="G63" i="11"/>
  <c r="E63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G52" i="11"/>
  <c r="E52" i="11"/>
  <c r="G51" i="11"/>
  <c r="E51" i="11"/>
  <c r="G50" i="11"/>
  <c r="E50" i="11"/>
  <c r="G49" i="11"/>
  <c r="E49" i="11"/>
  <c r="G48" i="11"/>
  <c r="E48" i="11"/>
  <c r="G47" i="11"/>
  <c r="E47" i="11"/>
  <c r="G46" i="11"/>
  <c r="E46" i="11"/>
  <c r="G45" i="11"/>
  <c r="E45" i="11"/>
  <c r="G44" i="11"/>
  <c r="E44" i="11"/>
  <c r="G43" i="11"/>
  <c r="E43" i="11"/>
  <c r="G42" i="11"/>
  <c r="E42" i="11"/>
  <c r="G41" i="11"/>
  <c r="E41" i="11"/>
  <c r="G40" i="11"/>
  <c r="E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G33" i="11"/>
  <c r="E33" i="11"/>
  <c r="G32" i="11"/>
  <c r="E32" i="11"/>
  <c r="G31" i="11"/>
  <c r="E31" i="11"/>
  <c r="G30" i="11"/>
  <c r="E30" i="11"/>
  <c r="G29" i="11"/>
  <c r="E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E12" i="11"/>
  <c r="Q89" i="11"/>
  <c r="P89" i="11"/>
  <c r="M89" i="11"/>
  <c r="O87" i="11"/>
  <c r="R87" i="11" s="1"/>
  <c r="FO12" i="11"/>
  <c r="G12" i="11" s="1"/>
  <c r="O86" i="11" l="1"/>
  <c r="R86" i="11"/>
  <c r="O85" i="11" l="1"/>
  <c r="R85" i="11" l="1"/>
  <c r="O84" i="11"/>
  <c r="DW12" i="1"/>
  <c r="R84" i="11" l="1"/>
  <c r="O83" i="11"/>
  <c r="H20" i="18"/>
  <c r="H21" i="18"/>
  <c r="B168" i="18"/>
  <c r="H156" i="18"/>
  <c r="H155" i="18"/>
  <c r="H147" i="18"/>
  <c r="H146" i="18"/>
  <c r="H138" i="18"/>
  <c r="H137" i="18"/>
  <c r="H129" i="18"/>
  <c r="H128" i="18"/>
  <c r="H120" i="18"/>
  <c r="H119" i="18"/>
  <c r="H111" i="18"/>
  <c r="H110" i="18"/>
  <c r="H102" i="18"/>
  <c r="H101" i="18"/>
  <c r="H93" i="18"/>
  <c r="H92" i="18"/>
  <c r="H84" i="18"/>
  <c r="H83" i="18"/>
  <c r="H75" i="18"/>
  <c r="H74" i="18"/>
  <c r="H66" i="18"/>
  <c r="H65" i="18"/>
  <c r="H57" i="18"/>
  <c r="H56" i="18"/>
  <c r="H48" i="18"/>
  <c r="H47" i="18"/>
  <c r="H39" i="18"/>
  <c r="H38" i="18"/>
  <c r="H30" i="18"/>
  <c r="H29" i="18"/>
  <c r="O82" i="11" l="1"/>
  <c r="R83" i="11"/>
  <c r="EH21" i="11"/>
  <c r="EH20" i="11" s="1"/>
  <c r="EH19" i="11" s="1"/>
  <c r="EH18" i="11" s="1"/>
  <c r="EH17" i="11" s="1"/>
  <c r="EH16" i="11" s="1"/>
  <c r="EH15" i="11" s="1"/>
  <c r="EH14" i="11" s="1"/>
  <c r="EH13" i="11" s="1"/>
  <c r="EH12" i="11" s="1"/>
  <c r="O81" i="11" l="1"/>
  <c r="R82" i="11"/>
  <c r="CU51" i="11"/>
  <c r="CV51" i="11" s="1"/>
  <c r="DA71" i="11"/>
  <c r="DA70" i="11" s="1"/>
  <c r="DA69" i="11" s="1"/>
  <c r="DA68" i="11" s="1"/>
  <c r="DA67" i="11" s="1"/>
  <c r="DA66" i="11" s="1"/>
  <c r="DA65" i="11" s="1"/>
  <c r="DA64" i="11" s="1"/>
  <c r="DA63" i="11" s="1"/>
  <c r="DA62" i="11" s="1"/>
  <c r="DA61" i="11" s="1"/>
  <c r="DA60" i="11" s="1"/>
  <c r="DA59" i="11" s="1"/>
  <c r="DA58" i="11" s="1"/>
  <c r="DA57" i="11" s="1"/>
  <c r="DA56" i="11" s="1"/>
  <c r="DA55" i="11" s="1"/>
  <c r="DA54" i="11" s="1"/>
  <c r="DA53" i="11" s="1"/>
  <c r="DA52" i="11" s="1"/>
  <c r="DA51" i="11" s="1"/>
  <c r="DA50" i="11" s="1"/>
  <c r="DA49" i="11" s="1"/>
  <c r="DA48" i="11" s="1"/>
  <c r="DA47" i="11" s="1"/>
  <c r="DA46" i="11" s="1"/>
  <c r="DA45" i="11" s="1"/>
  <c r="DA44" i="11" s="1"/>
  <c r="DA43" i="11" s="1"/>
  <c r="DA42" i="11" s="1"/>
  <c r="DA41" i="11" s="1"/>
  <c r="DA40" i="11" s="1"/>
  <c r="DA39" i="11" s="1"/>
  <c r="DA38" i="11" s="1"/>
  <c r="DA37" i="11" s="1"/>
  <c r="DA36" i="11" s="1"/>
  <c r="DA35" i="11" s="1"/>
  <c r="DA34" i="11" s="1"/>
  <c r="DA33" i="11" s="1"/>
  <c r="DA32" i="11" s="1"/>
  <c r="DA31" i="11" s="1"/>
  <c r="DA30" i="11" s="1"/>
  <c r="DA29" i="11" s="1"/>
  <c r="DA28" i="11" s="1"/>
  <c r="DA27" i="11" s="1"/>
  <c r="DA26" i="11" s="1"/>
  <c r="DA25" i="11" s="1"/>
  <c r="DA24" i="11" s="1"/>
  <c r="DA23" i="11" s="1"/>
  <c r="DA22" i="11" s="1"/>
  <c r="DA21" i="11" s="1"/>
  <c r="DA20" i="11" s="1"/>
  <c r="DA19" i="11" s="1"/>
  <c r="DA18" i="11" s="1"/>
  <c r="DA17" i="11" s="1"/>
  <c r="DA16" i="11" s="1"/>
  <c r="DA15" i="11" s="1"/>
  <c r="DA14" i="11" s="1"/>
  <c r="DA13" i="11" s="1"/>
  <c r="DA12" i="11" s="1"/>
  <c r="R81" i="11" l="1"/>
  <c r="O80" i="11"/>
  <c r="CU50" i="11"/>
  <c r="C1" i="3"/>
  <c r="R80" i="11" l="1"/>
  <c r="O79" i="11"/>
  <c r="CV50" i="11"/>
  <c r="CU49" i="11"/>
  <c r="L81" i="1"/>
  <c r="L79" i="1"/>
  <c r="L77" i="1"/>
  <c r="L75" i="1"/>
  <c r="L73" i="1"/>
  <c r="L71" i="1"/>
  <c r="L69" i="1"/>
  <c r="L67" i="1"/>
  <c r="L65" i="1"/>
  <c r="L63" i="1"/>
  <c r="L61" i="1"/>
  <c r="L59" i="1"/>
  <c r="L57" i="1"/>
  <c r="L55" i="1"/>
  <c r="L53" i="1"/>
  <c r="L51" i="1"/>
  <c r="L49" i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L17" i="1"/>
  <c r="L15" i="1"/>
  <c r="AK89" i="1"/>
  <c r="AJ89" i="1"/>
  <c r="AG89" i="1"/>
  <c r="AI87" i="1"/>
  <c r="AI86" i="1" s="1"/>
  <c r="DU70" i="1"/>
  <c r="DU50" i="1"/>
  <c r="EJ15" i="11"/>
  <c r="R79" i="11" l="1"/>
  <c r="O78" i="11"/>
  <c r="CU48" i="11"/>
  <c r="CV49" i="11"/>
  <c r="AL23" i="1"/>
  <c r="AL24" i="1"/>
  <c r="AI85" i="1"/>
  <c r="AL86" i="1"/>
  <c r="AL87" i="1"/>
  <c r="Y89" i="11"/>
  <c r="X89" i="11"/>
  <c r="U89" i="11"/>
  <c r="W87" i="11"/>
  <c r="Z87" i="11" s="1"/>
  <c r="W86" i="11"/>
  <c r="AE87" i="11"/>
  <c r="AE86" i="11" s="1"/>
  <c r="AE85" i="11" s="1"/>
  <c r="AE84" i="11" s="1"/>
  <c r="AE83" i="11" s="1"/>
  <c r="AE82" i="11" s="1"/>
  <c r="AE81" i="11" s="1"/>
  <c r="AE80" i="11" s="1"/>
  <c r="AE79" i="11" s="1"/>
  <c r="AE78" i="11" s="1"/>
  <c r="AE77" i="11" s="1"/>
  <c r="AE76" i="11" s="1"/>
  <c r="AE75" i="11" s="1"/>
  <c r="AE74" i="11" s="1"/>
  <c r="AE73" i="11" s="1"/>
  <c r="AE72" i="11" s="1"/>
  <c r="AE71" i="11" s="1"/>
  <c r="AE70" i="11" s="1"/>
  <c r="AE69" i="11" s="1"/>
  <c r="AE68" i="11" s="1"/>
  <c r="AE67" i="11" s="1"/>
  <c r="AE66" i="11" s="1"/>
  <c r="AE65" i="11" s="1"/>
  <c r="AE64" i="11" s="1"/>
  <c r="AE63" i="11" s="1"/>
  <c r="AE62" i="11" s="1"/>
  <c r="AE61" i="11" s="1"/>
  <c r="AE60" i="11" s="1"/>
  <c r="AE59" i="11" s="1"/>
  <c r="AE58" i="11" s="1"/>
  <c r="AE57" i="11" s="1"/>
  <c r="AE56" i="11" s="1"/>
  <c r="AE55" i="11" s="1"/>
  <c r="AE54" i="11" s="1"/>
  <c r="AE53" i="11" s="1"/>
  <c r="AE52" i="11" s="1"/>
  <c r="AE51" i="11" s="1"/>
  <c r="AE50" i="11" s="1"/>
  <c r="AE49" i="11" s="1"/>
  <c r="AE48" i="11" s="1"/>
  <c r="AE47" i="11" s="1"/>
  <c r="AE46" i="11" s="1"/>
  <c r="AE45" i="11" s="1"/>
  <c r="AE44" i="11" s="1"/>
  <c r="AE43" i="11" s="1"/>
  <c r="AE42" i="11" s="1"/>
  <c r="AE41" i="11" s="1"/>
  <c r="AE40" i="11" s="1"/>
  <c r="AE39" i="11" s="1"/>
  <c r="AE38" i="11" s="1"/>
  <c r="AE37" i="11" s="1"/>
  <c r="AE36" i="11" s="1"/>
  <c r="AE35" i="11" s="1"/>
  <c r="AE34" i="11" s="1"/>
  <c r="AE33" i="11" s="1"/>
  <c r="AE32" i="11" s="1"/>
  <c r="AE31" i="11" s="1"/>
  <c r="AE30" i="11" s="1"/>
  <c r="AE29" i="11" s="1"/>
  <c r="AE28" i="11" s="1"/>
  <c r="AE27" i="11" s="1"/>
  <c r="AE26" i="11" s="1"/>
  <c r="AE25" i="11" s="1"/>
  <c r="AE24" i="11" s="1"/>
  <c r="AE23" i="11" s="1"/>
  <c r="AE22" i="11" s="1"/>
  <c r="AE21" i="11" s="1"/>
  <c r="AE20" i="11" s="1"/>
  <c r="AE19" i="11" s="1"/>
  <c r="AE18" i="11" s="1"/>
  <c r="AE17" i="11" s="1"/>
  <c r="AE16" i="11" s="1"/>
  <c r="AE15" i="11" s="1"/>
  <c r="AE14" i="11" s="1"/>
  <c r="AE13" i="11" s="1"/>
  <c r="AE12" i="11" s="1"/>
  <c r="AE89" i="11" s="1"/>
  <c r="AC89" i="11"/>
  <c r="AF89" i="11"/>
  <c r="AG89" i="11"/>
  <c r="M69" i="9"/>
  <c r="M68" i="9"/>
  <c r="M67" i="9"/>
  <c r="M66" i="9"/>
  <c r="A1" i="9"/>
  <c r="W85" i="11" l="1"/>
  <c r="O77" i="11"/>
  <c r="R78" i="11"/>
  <c r="CU47" i="11"/>
  <c r="CV48" i="11"/>
  <c r="AL22" i="1"/>
  <c r="AL85" i="1"/>
  <c r="AI84" i="1"/>
  <c r="W84" i="11"/>
  <c r="Z85" i="11"/>
  <c r="Z86" i="11"/>
  <c r="R77" i="11" l="1"/>
  <c r="O76" i="11"/>
  <c r="CU46" i="11"/>
  <c r="CV47" i="11"/>
  <c r="AL21" i="1"/>
  <c r="AI83" i="1"/>
  <c r="AL84" i="1"/>
  <c r="Z84" i="11"/>
  <c r="W83" i="11"/>
  <c r="O75" i="11" l="1"/>
  <c r="R76" i="11"/>
  <c r="CU45" i="11"/>
  <c r="CV46" i="11"/>
  <c r="AL20" i="1"/>
  <c r="AI82" i="1"/>
  <c r="AL83" i="1"/>
  <c r="W82" i="11"/>
  <c r="Z83" i="11"/>
  <c r="O74" i="11" l="1"/>
  <c r="R75" i="11"/>
  <c r="CU44" i="11"/>
  <c r="CV45" i="11"/>
  <c r="AL19" i="1"/>
  <c r="AI81" i="1"/>
  <c r="AL82" i="1"/>
  <c r="W81" i="11"/>
  <c r="Z82" i="11"/>
  <c r="O73" i="11" l="1"/>
  <c r="R74" i="11"/>
  <c r="CU43" i="11"/>
  <c r="CV44" i="11"/>
  <c r="AL18" i="1"/>
  <c r="AL81" i="1"/>
  <c r="AI80" i="1"/>
  <c r="W80" i="11"/>
  <c r="Z81" i="11"/>
  <c r="R73" i="11" l="1"/>
  <c r="O72" i="11"/>
  <c r="CU42" i="11"/>
  <c r="CV43" i="11"/>
  <c r="AL17" i="1"/>
  <c r="AL80" i="1"/>
  <c r="AI79" i="1"/>
  <c r="Z80" i="11"/>
  <c r="W79" i="11"/>
  <c r="R72" i="11" l="1"/>
  <c r="O71" i="11"/>
  <c r="CU41" i="11"/>
  <c r="CV42" i="11"/>
  <c r="AL16" i="1"/>
  <c r="AI78" i="1"/>
  <c r="AL79" i="1"/>
  <c r="W78" i="11"/>
  <c r="Z79" i="11"/>
  <c r="R71" i="11" l="1"/>
  <c r="O70" i="11"/>
  <c r="CU40" i="11"/>
  <c r="CV41" i="11"/>
  <c r="AL15" i="1"/>
  <c r="AI77" i="1"/>
  <c r="AL78" i="1"/>
  <c r="W77" i="11"/>
  <c r="Z78" i="11"/>
  <c r="O69" i="11" l="1"/>
  <c r="R70" i="11"/>
  <c r="CU39" i="11"/>
  <c r="CV40" i="11"/>
  <c r="AL14" i="1"/>
  <c r="AL77" i="1"/>
  <c r="AI76" i="1"/>
  <c r="Z77" i="11"/>
  <c r="W76" i="11"/>
  <c r="R69" i="11" l="1"/>
  <c r="O68" i="11"/>
  <c r="CU38" i="11"/>
  <c r="CV39" i="11"/>
  <c r="AL13" i="1"/>
  <c r="AL12" i="1"/>
  <c r="AI75" i="1"/>
  <c r="AL76" i="1"/>
  <c r="Z76" i="11"/>
  <c r="W75" i="11"/>
  <c r="R68" i="11" l="1"/>
  <c r="O67" i="11"/>
  <c r="CU37" i="11"/>
  <c r="CV38" i="11"/>
  <c r="AI74" i="1"/>
  <c r="AL75" i="1"/>
  <c r="W74" i="11"/>
  <c r="Z75" i="11"/>
  <c r="O66" i="11" l="1"/>
  <c r="R67" i="11"/>
  <c r="CU36" i="11"/>
  <c r="CV37" i="11"/>
  <c r="AI73" i="1"/>
  <c r="AL74" i="1"/>
  <c r="W73" i="11"/>
  <c r="Z74" i="11"/>
  <c r="O65" i="11" l="1"/>
  <c r="R66" i="11"/>
  <c r="CU35" i="11"/>
  <c r="CV36" i="11"/>
  <c r="AL73" i="1"/>
  <c r="AI72" i="1"/>
  <c r="Z73" i="11"/>
  <c r="W72" i="11"/>
  <c r="AI71" i="1" l="1"/>
  <c r="O64" i="11"/>
  <c r="R65" i="11"/>
  <c r="CU34" i="11"/>
  <c r="CV35" i="11"/>
  <c r="AL72" i="1"/>
  <c r="Z72" i="11"/>
  <c r="W71" i="11"/>
  <c r="R64" i="11" l="1"/>
  <c r="O63" i="11"/>
  <c r="CU33" i="11"/>
  <c r="CV34" i="11"/>
  <c r="AL71" i="1"/>
  <c r="W70" i="11"/>
  <c r="Z71" i="11"/>
  <c r="O62" i="11" l="1"/>
  <c r="R63" i="11"/>
  <c r="CU32" i="11"/>
  <c r="CV33" i="11"/>
  <c r="AL70" i="1"/>
  <c r="W69" i="11"/>
  <c r="Z70" i="11"/>
  <c r="R62" i="11" l="1"/>
  <c r="O61" i="11"/>
  <c r="CU31" i="11"/>
  <c r="CV32" i="11"/>
  <c r="AL69" i="1"/>
  <c r="W68" i="11"/>
  <c r="Z69" i="11"/>
  <c r="O60" i="11" l="1"/>
  <c r="R61" i="11"/>
  <c r="CU30" i="11"/>
  <c r="CV31" i="11"/>
  <c r="AL68" i="1"/>
  <c r="Z68" i="11"/>
  <c r="W67" i="11"/>
  <c r="O59" i="11" l="1"/>
  <c r="R60" i="11"/>
  <c r="CU29" i="11"/>
  <c r="CV30" i="11"/>
  <c r="AL67" i="1"/>
  <c r="W66" i="11"/>
  <c r="Z67" i="11"/>
  <c r="R59" i="11" l="1"/>
  <c r="O58" i="11"/>
  <c r="CU28" i="11"/>
  <c r="CV29" i="11"/>
  <c r="AL66" i="1"/>
  <c r="W65" i="11"/>
  <c r="Z66" i="11"/>
  <c r="R58" i="11" l="1"/>
  <c r="O57" i="11"/>
  <c r="CU27" i="11"/>
  <c r="CV28" i="11"/>
  <c r="AL65" i="1"/>
  <c r="W64" i="11"/>
  <c r="Z65" i="11"/>
  <c r="O56" i="11" l="1"/>
  <c r="R57" i="11"/>
  <c r="CU26" i="11"/>
  <c r="CV27" i="11"/>
  <c r="AL64" i="1"/>
  <c r="Z64" i="11"/>
  <c r="W63" i="11"/>
  <c r="O55" i="11" l="1"/>
  <c r="R56" i="11"/>
  <c r="CU25" i="11"/>
  <c r="CV26" i="11"/>
  <c r="AL63" i="1"/>
  <c r="W62" i="11"/>
  <c r="Z63" i="11"/>
  <c r="R55" i="11" l="1"/>
  <c r="O54" i="11"/>
  <c r="CU24" i="11"/>
  <c r="CV25" i="11"/>
  <c r="AL62" i="1"/>
  <c r="W61" i="11"/>
  <c r="Z62" i="11"/>
  <c r="R54" i="11" l="1"/>
  <c r="O53" i="11"/>
  <c r="CU23" i="11"/>
  <c r="CV24" i="11"/>
  <c r="AL61" i="1"/>
  <c r="W60" i="11"/>
  <c r="Z61" i="11"/>
  <c r="O52" i="11" l="1"/>
  <c r="R53" i="11"/>
  <c r="CU22" i="11"/>
  <c r="CV23" i="11"/>
  <c r="AL60" i="1"/>
  <c r="Z60" i="11"/>
  <c r="W59" i="11"/>
  <c r="O51" i="11" l="1"/>
  <c r="R52" i="11"/>
  <c r="CU21" i="11"/>
  <c r="CV22" i="11"/>
  <c r="AL59" i="1"/>
  <c r="Z59" i="11"/>
  <c r="W58" i="11"/>
  <c r="O50" i="11" l="1"/>
  <c r="R51" i="11"/>
  <c r="CU20" i="11"/>
  <c r="CV21" i="11"/>
  <c r="AL58" i="1"/>
  <c r="W57" i="11"/>
  <c r="Z58" i="11"/>
  <c r="R50" i="11" l="1"/>
  <c r="O49" i="11"/>
  <c r="CU19" i="11"/>
  <c r="CV20" i="11"/>
  <c r="AL57" i="1"/>
  <c r="Z57" i="11"/>
  <c r="W56" i="11"/>
  <c r="R49" i="11" l="1"/>
  <c r="O48" i="11"/>
  <c r="CU18" i="11"/>
  <c r="CV19" i="11"/>
  <c r="AL56" i="1"/>
  <c r="Z56" i="11"/>
  <c r="W55" i="11"/>
  <c r="O47" i="11" l="1"/>
  <c r="R48" i="11"/>
  <c r="CU17" i="11"/>
  <c r="CV18" i="11"/>
  <c r="AL55" i="1"/>
  <c r="W54" i="11"/>
  <c r="Z55" i="11"/>
  <c r="O46" i="11" l="1"/>
  <c r="R47" i="11"/>
  <c r="CU16" i="11"/>
  <c r="CV17" i="11"/>
  <c r="AL54" i="1"/>
  <c r="W53" i="11"/>
  <c r="Z54" i="11"/>
  <c r="R46" i="11" l="1"/>
  <c r="O45" i="11"/>
  <c r="CU15" i="11"/>
  <c r="CV16" i="11"/>
  <c r="AL53" i="1"/>
  <c r="Z53" i="11"/>
  <c r="W52" i="11"/>
  <c r="R45" i="11" l="1"/>
  <c r="O44" i="11"/>
  <c r="CU14" i="11"/>
  <c r="CV15" i="11"/>
  <c r="AL52" i="1"/>
  <c r="Z52" i="11"/>
  <c r="W51" i="11"/>
  <c r="O43" i="11" l="1"/>
  <c r="R44" i="11"/>
  <c r="CU13" i="11"/>
  <c r="CV14" i="11"/>
  <c r="AL51" i="1"/>
  <c r="Z51" i="11"/>
  <c r="W50" i="11"/>
  <c r="O42" i="11" l="1"/>
  <c r="R43" i="11"/>
  <c r="CU12" i="11"/>
  <c r="CV13" i="11"/>
  <c r="AL50" i="1"/>
  <c r="W49" i="11"/>
  <c r="Z50" i="11"/>
  <c r="R42" i="11" l="1"/>
  <c r="O41" i="11"/>
  <c r="CV12" i="11"/>
  <c r="AL49" i="1"/>
  <c r="W48" i="11"/>
  <c r="Z49" i="11"/>
  <c r="R41" i="11" l="1"/>
  <c r="O40" i="11"/>
  <c r="AL48" i="1"/>
  <c r="Z48" i="11"/>
  <c r="W47" i="11"/>
  <c r="R40" i="11" l="1"/>
  <c r="O39" i="11"/>
  <c r="AL47" i="1"/>
  <c r="W46" i="11"/>
  <c r="Z47" i="11"/>
  <c r="R39" i="11" l="1"/>
  <c r="O38" i="11"/>
  <c r="AL46" i="1"/>
  <c r="W45" i="11"/>
  <c r="Z46" i="11"/>
  <c r="AU87" i="11"/>
  <c r="AX87" i="11" s="1"/>
  <c r="AM87" i="11"/>
  <c r="AH87" i="11"/>
  <c r="AO89" i="11"/>
  <c r="AN89" i="11"/>
  <c r="AK89" i="11"/>
  <c r="AW89" i="11"/>
  <c r="AV89" i="11"/>
  <c r="AS89" i="11"/>
  <c r="O37" i="11" l="1"/>
  <c r="R38" i="11"/>
  <c r="AM86" i="11"/>
  <c r="AL45" i="1"/>
  <c r="Z45" i="11"/>
  <c r="W44" i="11"/>
  <c r="AP87" i="11"/>
  <c r="AU86" i="11"/>
  <c r="AX86" i="11" s="1"/>
  <c r="AP86" i="11"/>
  <c r="AM85" i="11"/>
  <c r="AH77" i="11"/>
  <c r="AH85" i="11"/>
  <c r="AH76" i="11"/>
  <c r="AH78" i="11"/>
  <c r="AH86" i="11"/>
  <c r="AH83" i="11"/>
  <c r="AH79" i="11"/>
  <c r="R37" i="11" l="1"/>
  <c r="O36" i="11"/>
  <c r="AL44" i="1"/>
  <c r="Z44" i="11"/>
  <c r="W43" i="11"/>
  <c r="AH63" i="11"/>
  <c r="AH55" i="11"/>
  <c r="AH68" i="11"/>
  <c r="AH69" i="11"/>
  <c r="AH82" i="11"/>
  <c r="AH25" i="11"/>
  <c r="AH40" i="11"/>
  <c r="AH41" i="11"/>
  <c r="AH47" i="11"/>
  <c r="AH52" i="11"/>
  <c r="AH61" i="11"/>
  <c r="AH74" i="11"/>
  <c r="AH64" i="11"/>
  <c r="AH31" i="11"/>
  <c r="AH70" i="11"/>
  <c r="AH75" i="11"/>
  <c r="AH53" i="11"/>
  <c r="AH66" i="11"/>
  <c r="AH62" i="11"/>
  <c r="AH34" i="11"/>
  <c r="AH54" i="11"/>
  <c r="AH35" i="11"/>
  <c r="AH84" i="11"/>
  <c r="AH18" i="11"/>
  <c r="AU85" i="11"/>
  <c r="AX85" i="11" s="1"/>
  <c r="AH15" i="11"/>
  <c r="AH13" i="11"/>
  <c r="AH67" i="11"/>
  <c r="AH30" i="11"/>
  <c r="AH72" i="11"/>
  <c r="AH60" i="11"/>
  <c r="AH81" i="11"/>
  <c r="AH51" i="11"/>
  <c r="AH71" i="11"/>
  <c r="AH59" i="11"/>
  <c r="AH14" i="11"/>
  <c r="AH80" i="11"/>
  <c r="AH73" i="11"/>
  <c r="AU84" i="11"/>
  <c r="AH23" i="11"/>
  <c r="AH22" i="11"/>
  <c r="AH32" i="11"/>
  <c r="AH26" i="11"/>
  <c r="AH33" i="11"/>
  <c r="AH19" i="11"/>
  <c r="AH44" i="11"/>
  <c r="AH17" i="11"/>
  <c r="AH45" i="11"/>
  <c r="AH28" i="11"/>
  <c r="AH56" i="11"/>
  <c r="AH48" i="11"/>
  <c r="AH37" i="11"/>
  <c r="AH12" i="11"/>
  <c r="AH58" i="11"/>
  <c r="AH65" i="11"/>
  <c r="AH16" i="11"/>
  <c r="AH27" i="11"/>
  <c r="AH46" i="11"/>
  <c r="AH36" i="11"/>
  <c r="AH24" i="11"/>
  <c r="AH29" i="11"/>
  <c r="AH43" i="11"/>
  <c r="AH50" i="11"/>
  <c r="AH57" i="11"/>
  <c r="AH39" i="11"/>
  <c r="AH38" i="11"/>
  <c r="AH20" i="11"/>
  <c r="AH21" i="11"/>
  <c r="AH42" i="11"/>
  <c r="AH49" i="11"/>
  <c r="AP85" i="11"/>
  <c r="AM84" i="11"/>
  <c r="R36" i="11" l="1"/>
  <c r="O35" i="11"/>
  <c r="AL43" i="1"/>
  <c r="Z43" i="11"/>
  <c r="W42" i="11"/>
  <c r="AX84" i="11"/>
  <c r="AU83" i="11"/>
  <c r="AM83" i="11"/>
  <c r="AP84" i="11"/>
  <c r="O34" i="11" l="1"/>
  <c r="R35" i="11"/>
  <c r="AL42" i="1"/>
  <c r="W41" i="11"/>
  <c r="Z42" i="11"/>
  <c r="AU82" i="11"/>
  <c r="AX83" i="11"/>
  <c r="AM82" i="11"/>
  <c r="AP83" i="11"/>
  <c r="R34" i="11" l="1"/>
  <c r="O33" i="11"/>
  <c r="AL41" i="1"/>
  <c r="W40" i="11"/>
  <c r="Z41" i="11"/>
  <c r="AX82" i="11"/>
  <c r="AU81" i="11"/>
  <c r="AP82" i="11"/>
  <c r="AM81" i="11"/>
  <c r="O32" i="11" l="1"/>
  <c r="R33" i="11"/>
  <c r="AL40" i="1"/>
  <c r="Z40" i="11"/>
  <c r="W39" i="11"/>
  <c r="AX81" i="11"/>
  <c r="AU80" i="11"/>
  <c r="AP81" i="11"/>
  <c r="AM80" i="11"/>
  <c r="O31" i="11" l="1"/>
  <c r="R32" i="11"/>
  <c r="AL39" i="1"/>
  <c r="W38" i="11"/>
  <c r="Z39" i="11"/>
  <c r="AX80" i="11"/>
  <c r="AU79" i="11"/>
  <c r="AM79" i="11"/>
  <c r="AP80" i="11"/>
  <c r="R31" i="11" l="1"/>
  <c r="O30" i="11"/>
  <c r="AL38" i="1"/>
  <c r="W37" i="11"/>
  <c r="Z38" i="11"/>
  <c r="AX79" i="11"/>
  <c r="AU78" i="11"/>
  <c r="AM78" i="11"/>
  <c r="AP79" i="11"/>
  <c r="O29" i="11" l="1"/>
  <c r="R30" i="11"/>
  <c r="AL37" i="1"/>
  <c r="Z37" i="11"/>
  <c r="W36" i="11"/>
  <c r="AX78" i="11"/>
  <c r="AU77" i="11"/>
  <c r="AP78" i="11"/>
  <c r="AM77" i="11"/>
  <c r="O28" i="11" l="1"/>
  <c r="R29" i="11"/>
  <c r="AL36" i="1"/>
  <c r="Z36" i="11"/>
  <c r="W35" i="11"/>
  <c r="AX77" i="11"/>
  <c r="AU76" i="11"/>
  <c r="AP77" i="11"/>
  <c r="AM76" i="11"/>
  <c r="O27" i="11" l="1"/>
  <c r="R28" i="11"/>
  <c r="AL35" i="1"/>
  <c r="W34" i="11"/>
  <c r="Z35" i="11"/>
  <c r="AX76" i="11"/>
  <c r="AU75" i="11"/>
  <c r="AM75" i="11"/>
  <c r="AP76" i="11"/>
  <c r="O26" i="11" l="1"/>
  <c r="R27" i="11"/>
  <c r="AL34" i="1"/>
  <c r="W33" i="11"/>
  <c r="Z34" i="11"/>
  <c r="AU74" i="11"/>
  <c r="AX75" i="11"/>
  <c r="AM74" i="11"/>
  <c r="AP75" i="11"/>
  <c r="R26" i="11" l="1"/>
  <c r="O25" i="11"/>
  <c r="AL33" i="1"/>
  <c r="W32" i="11"/>
  <c r="Z33" i="11"/>
  <c r="AU73" i="11"/>
  <c r="AX74" i="11"/>
  <c r="AP74" i="11"/>
  <c r="AM73" i="11"/>
  <c r="O24" i="11" l="1"/>
  <c r="R25" i="11"/>
  <c r="AL32" i="1"/>
  <c r="Z32" i="11"/>
  <c r="W31" i="11"/>
  <c r="AX73" i="11"/>
  <c r="AU72" i="11"/>
  <c r="AP73" i="11"/>
  <c r="AM72" i="11"/>
  <c r="O23" i="11" l="1"/>
  <c r="R24" i="11"/>
  <c r="AL31" i="1"/>
  <c r="Z31" i="11"/>
  <c r="W30" i="11"/>
  <c r="AX72" i="11"/>
  <c r="AU71" i="11"/>
  <c r="AM71" i="11"/>
  <c r="AP72" i="11"/>
  <c r="O22" i="11" l="1"/>
  <c r="R23" i="11"/>
  <c r="AL30" i="1"/>
  <c r="W29" i="11"/>
  <c r="Z30" i="11"/>
  <c r="AX71" i="11"/>
  <c r="AU70" i="11"/>
  <c r="AP71" i="11"/>
  <c r="AM70" i="11"/>
  <c r="R22" i="11" l="1"/>
  <c r="O21" i="11"/>
  <c r="AL29" i="1"/>
  <c r="W28" i="11"/>
  <c r="Z29" i="11"/>
  <c r="AU69" i="11"/>
  <c r="AX70" i="11"/>
  <c r="AP70" i="11"/>
  <c r="AM69" i="11"/>
  <c r="R21" i="11" l="1"/>
  <c r="O20" i="11"/>
  <c r="AL28" i="1"/>
  <c r="Z28" i="11"/>
  <c r="W27" i="11"/>
  <c r="AX69" i="11"/>
  <c r="AU68" i="11"/>
  <c r="AP69" i="11"/>
  <c r="AM68" i="11"/>
  <c r="O19" i="11" l="1"/>
  <c r="R20" i="11"/>
  <c r="AL27" i="1"/>
  <c r="W26" i="11"/>
  <c r="Z27" i="11"/>
  <c r="AX68" i="11"/>
  <c r="AU67" i="11"/>
  <c r="AM67" i="11"/>
  <c r="AP68" i="11"/>
  <c r="O18" i="11" l="1"/>
  <c r="R19" i="11"/>
  <c r="AL26" i="1"/>
  <c r="W25" i="11"/>
  <c r="Z26" i="11"/>
  <c r="AX67" i="11"/>
  <c r="AU66" i="11"/>
  <c r="AM66" i="11"/>
  <c r="AP67" i="11"/>
  <c r="R18" i="11" l="1"/>
  <c r="O17" i="11"/>
  <c r="W24" i="11"/>
  <c r="AL25" i="1"/>
  <c r="AL89" i="1" s="1"/>
  <c r="AI89" i="1"/>
  <c r="Z25" i="11"/>
  <c r="AX66" i="11"/>
  <c r="AU65" i="11"/>
  <c r="AP66" i="11"/>
  <c r="AM65" i="11"/>
  <c r="O16" i="11" l="1"/>
  <c r="R17" i="11"/>
  <c r="W23" i="11"/>
  <c r="Z24" i="11"/>
  <c r="AL91" i="1"/>
  <c r="AX65" i="11"/>
  <c r="AU64" i="11"/>
  <c r="AP65" i="11"/>
  <c r="AM64" i="11"/>
  <c r="R16" i="11" l="1"/>
  <c r="O15" i="11"/>
  <c r="W22" i="11"/>
  <c r="Z23" i="11"/>
  <c r="AX64" i="11"/>
  <c r="AU63" i="11"/>
  <c r="AM63" i="11"/>
  <c r="AP64" i="11"/>
  <c r="O14" i="11" l="1"/>
  <c r="R15" i="11"/>
  <c r="W21" i="11"/>
  <c r="Z22" i="11"/>
  <c r="AU62" i="11"/>
  <c r="AX63" i="11"/>
  <c r="AM62" i="11"/>
  <c r="AP63" i="11"/>
  <c r="R14" i="11" l="1"/>
  <c r="O13" i="11"/>
  <c r="W20" i="11"/>
  <c r="Z21" i="11"/>
  <c r="AU61" i="11"/>
  <c r="AX62" i="11"/>
  <c r="AP62" i="11"/>
  <c r="AM61" i="11"/>
  <c r="O12" i="11" l="1"/>
  <c r="R13" i="11"/>
  <c r="W19" i="11"/>
  <c r="Z20" i="11"/>
  <c r="AX61" i="11"/>
  <c r="AU60" i="11"/>
  <c r="AP61" i="11"/>
  <c r="AM60" i="11"/>
  <c r="R12" i="11" l="1"/>
  <c r="R89" i="11" s="1"/>
  <c r="O89" i="11"/>
  <c r="W18" i="11"/>
  <c r="Z19" i="11"/>
  <c r="AX60" i="11"/>
  <c r="AU59" i="11"/>
  <c r="AM59" i="11"/>
  <c r="AP60" i="11"/>
  <c r="W17" i="11" l="1"/>
  <c r="Z18" i="11"/>
  <c r="AX59" i="11"/>
  <c r="AU58" i="11"/>
  <c r="AM58" i="11"/>
  <c r="AP59" i="11"/>
  <c r="W16" i="11" l="1"/>
  <c r="Z17" i="11"/>
  <c r="AU57" i="11"/>
  <c r="AX58" i="11"/>
  <c r="AP58" i="11"/>
  <c r="AM57" i="11"/>
  <c r="W15" i="11" l="1"/>
  <c r="Z16" i="11"/>
  <c r="AX57" i="11"/>
  <c r="AU56" i="11"/>
  <c r="AP57" i="11"/>
  <c r="AM56" i="11"/>
  <c r="W14" i="11" l="1"/>
  <c r="Z15" i="11"/>
  <c r="AX56" i="11"/>
  <c r="AU55" i="11"/>
  <c r="AM55" i="11"/>
  <c r="AP56" i="11"/>
  <c r="W13" i="11" l="1"/>
  <c r="Z14" i="11"/>
  <c r="AU54" i="11"/>
  <c r="AX55" i="11"/>
  <c r="AM54" i="11"/>
  <c r="AP55" i="11"/>
  <c r="Z13" i="11" l="1"/>
  <c r="W12" i="11"/>
  <c r="AU53" i="11"/>
  <c r="AX54" i="11"/>
  <c r="AP54" i="11"/>
  <c r="AM53" i="11"/>
  <c r="Z12" i="11" l="1"/>
  <c r="AX53" i="11"/>
  <c r="AU52" i="11"/>
  <c r="AP53" i="11"/>
  <c r="AM52" i="11"/>
  <c r="AX52" i="11" l="1"/>
  <c r="AU51" i="11"/>
  <c r="AM51" i="11"/>
  <c r="AP52" i="11"/>
  <c r="W89" i="11" l="1"/>
  <c r="Z89" i="11"/>
  <c r="AX51" i="11"/>
  <c r="AU50" i="11"/>
  <c r="AM50" i="11"/>
  <c r="AP51" i="11"/>
  <c r="AU49" i="11" l="1"/>
  <c r="AX50" i="11"/>
  <c r="AP50" i="11"/>
  <c r="AM49" i="11"/>
  <c r="AX49" i="11" l="1"/>
  <c r="AU48" i="11"/>
  <c r="AP49" i="11"/>
  <c r="AM48" i="11"/>
  <c r="AX48" i="11" l="1"/>
  <c r="AU47" i="11"/>
  <c r="AM47" i="11"/>
  <c r="AP48" i="11"/>
  <c r="AU46" i="11" l="1"/>
  <c r="AX47" i="11"/>
  <c r="AM46" i="11"/>
  <c r="AP47" i="11"/>
  <c r="AU45" i="11" l="1"/>
  <c r="AX46" i="11"/>
  <c r="AP46" i="11"/>
  <c r="AM45" i="11"/>
  <c r="AX45" i="11" l="1"/>
  <c r="AU44" i="11"/>
  <c r="AP45" i="11"/>
  <c r="AM44" i="11"/>
  <c r="AX44" i="11" l="1"/>
  <c r="AU43" i="11"/>
  <c r="AM43" i="11"/>
  <c r="AP44" i="11"/>
  <c r="AU42" i="11" l="1"/>
  <c r="AX43" i="11"/>
  <c r="AP43" i="11"/>
  <c r="AM42" i="11"/>
  <c r="AU41" i="11" l="1"/>
  <c r="AX42" i="11"/>
  <c r="AP42" i="11"/>
  <c r="AM41" i="11"/>
  <c r="AX41" i="11" l="1"/>
  <c r="AU40" i="11"/>
  <c r="AP41" i="11"/>
  <c r="AM40" i="11"/>
  <c r="AX40" i="11" l="1"/>
  <c r="AU39" i="11"/>
  <c r="AM39" i="11"/>
  <c r="AP40" i="11"/>
  <c r="AX39" i="11" l="1"/>
  <c r="AU38" i="11"/>
  <c r="AM38" i="11"/>
  <c r="AP39" i="11"/>
  <c r="AU37" i="11" l="1"/>
  <c r="AX38" i="11"/>
  <c r="AP38" i="11"/>
  <c r="AM37" i="11"/>
  <c r="AX37" i="11" l="1"/>
  <c r="AU36" i="11"/>
  <c r="AP37" i="11"/>
  <c r="AM36" i="11"/>
  <c r="AX36" i="11" l="1"/>
  <c r="AU35" i="11"/>
  <c r="AM35" i="11"/>
  <c r="AP36" i="11"/>
  <c r="AU34" i="11" l="1"/>
  <c r="AX35" i="11"/>
  <c r="AM34" i="11"/>
  <c r="AP35" i="11"/>
  <c r="AU33" i="11" l="1"/>
  <c r="AX34" i="11"/>
  <c r="AP34" i="11"/>
  <c r="AM33" i="11"/>
  <c r="AX33" i="11" l="1"/>
  <c r="AU32" i="11"/>
  <c r="AP33" i="11"/>
  <c r="AM32" i="11"/>
  <c r="AX32" i="11" l="1"/>
  <c r="AU31" i="11"/>
  <c r="AM31" i="11"/>
  <c r="AP32" i="11"/>
  <c r="AX31" i="11" l="1"/>
  <c r="AU30" i="11"/>
  <c r="AM30" i="11"/>
  <c r="AP31" i="11"/>
  <c r="AU29" i="11" l="1"/>
  <c r="AX30" i="11"/>
  <c r="AP30" i="11"/>
  <c r="AM29" i="11"/>
  <c r="AX29" i="11" l="1"/>
  <c r="AU28" i="11"/>
  <c r="AP29" i="11"/>
  <c r="AM28" i="11"/>
  <c r="AX28" i="11" l="1"/>
  <c r="AU27" i="11"/>
  <c r="AM27" i="11"/>
  <c r="AP28" i="11"/>
  <c r="AU26" i="11" l="1"/>
  <c r="AX27" i="11"/>
  <c r="AP27" i="11"/>
  <c r="AM26" i="11"/>
  <c r="AU25" i="11" l="1"/>
  <c r="AX26" i="11"/>
  <c r="AP26" i="11"/>
  <c r="AM25" i="11"/>
  <c r="AX25" i="11" l="1"/>
  <c r="AU24" i="11"/>
  <c r="AP25" i="11"/>
  <c r="AM24" i="11"/>
  <c r="AX24" i="11" l="1"/>
  <c r="AU23" i="11"/>
  <c r="AM23" i="11"/>
  <c r="AP24" i="11"/>
  <c r="AX23" i="11" l="1"/>
  <c r="AU22" i="11"/>
  <c r="AM22" i="11"/>
  <c r="AP23" i="11"/>
  <c r="AU21" i="11" l="1"/>
  <c r="AX22" i="11"/>
  <c r="AP22" i="11"/>
  <c r="AM21" i="11"/>
  <c r="AX21" i="11" l="1"/>
  <c r="AU20" i="11"/>
  <c r="AP21" i="11"/>
  <c r="AM20" i="11"/>
  <c r="AX20" i="11" l="1"/>
  <c r="AU19" i="11"/>
  <c r="AM19" i="11"/>
  <c r="AP20" i="11"/>
  <c r="AU18" i="11" l="1"/>
  <c r="AX19" i="11"/>
  <c r="AM18" i="11"/>
  <c r="AP19" i="11"/>
  <c r="AU17" i="11" l="1"/>
  <c r="AX18" i="11"/>
  <c r="AP18" i="11"/>
  <c r="AM17" i="11"/>
  <c r="AX17" i="11" l="1"/>
  <c r="AU16" i="11"/>
  <c r="AP17" i="11"/>
  <c r="AM16" i="11"/>
  <c r="AX16" i="11" l="1"/>
  <c r="AU15" i="11"/>
  <c r="AM15" i="11"/>
  <c r="AP16" i="11"/>
  <c r="AX15" i="11" l="1"/>
  <c r="AU14" i="11"/>
  <c r="AP15" i="11"/>
  <c r="AM14" i="11"/>
  <c r="AU13" i="11" l="1"/>
  <c r="AX14" i="11"/>
  <c r="AP14" i="11"/>
  <c r="AM13" i="11"/>
  <c r="AX13" i="11" l="1"/>
  <c r="AU12" i="11"/>
  <c r="AP13" i="11"/>
  <c r="AM12" i="11"/>
  <c r="AX12" i="11" l="1"/>
  <c r="AP12" i="11"/>
  <c r="AH89" i="11" l="1"/>
  <c r="AM89" i="11"/>
  <c r="AX89" i="11"/>
  <c r="AU89" i="11"/>
  <c r="AP89" i="11" l="1"/>
  <c r="L87" i="1" l="1"/>
  <c r="L85" i="1"/>
  <c r="L83" i="1"/>
  <c r="AS89" i="1"/>
  <c r="AR89" i="1"/>
  <c r="AO89" i="1"/>
  <c r="AQ87" i="1"/>
  <c r="AQ86" i="1" l="1"/>
  <c r="AQ85" i="1"/>
  <c r="AT87" i="1"/>
  <c r="AT86" i="1"/>
  <c r="AT85" i="1" l="1"/>
  <c r="AQ84" i="1"/>
  <c r="AT84" i="1" s="1"/>
  <c r="AQ83" i="1" l="1"/>
  <c r="AQ82" i="1"/>
  <c r="AT83" i="1"/>
  <c r="AQ81" i="1" l="1"/>
  <c r="AT82" i="1"/>
  <c r="AT81" i="1" l="1"/>
  <c r="AQ80" i="1"/>
  <c r="AT80" i="1" l="1"/>
  <c r="AQ79" i="1"/>
  <c r="AT79" i="1" l="1"/>
  <c r="AQ78" i="1"/>
  <c r="AQ77" i="1" l="1"/>
  <c r="AT78" i="1"/>
  <c r="AT77" i="1" l="1"/>
  <c r="AQ76" i="1"/>
  <c r="AT76" i="1" l="1"/>
  <c r="AQ75" i="1"/>
  <c r="AQ74" i="1" l="1"/>
  <c r="AT75" i="1"/>
  <c r="AQ73" i="1" l="1"/>
  <c r="AT74" i="1"/>
  <c r="AT73" i="1" l="1"/>
  <c r="AQ72" i="1"/>
  <c r="AT72" i="1" l="1"/>
  <c r="AQ71" i="1"/>
  <c r="AQ70" i="1" l="1"/>
  <c r="AT71" i="1"/>
  <c r="AQ69" i="1" l="1"/>
  <c r="AT70" i="1"/>
  <c r="AT69" i="1" l="1"/>
  <c r="AQ68" i="1"/>
  <c r="AT68" i="1" l="1"/>
  <c r="AQ67" i="1"/>
  <c r="AQ66" i="1" l="1"/>
  <c r="AT67" i="1"/>
  <c r="AQ65" i="1" l="1"/>
  <c r="AT66" i="1"/>
  <c r="AT65" i="1" l="1"/>
  <c r="AQ64" i="1"/>
  <c r="AT64" i="1" l="1"/>
  <c r="AQ63" i="1"/>
  <c r="AT63" i="1" l="1"/>
  <c r="AQ62" i="1"/>
  <c r="AQ61" i="1" l="1"/>
  <c r="AT62" i="1"/>
  <c r="AT61" i="1" l="1"/>
  <c r="AQ60" i="1"/>
  <c r="AT60" i="1" l="1"/>
  <c r="AQ59" i="1"/>
  <c r="AQ58" i="1" l="1"/>
  <c r="AT59" i="1"/>
  <c r="AQ57" i="1" l="1"/>
  <c r="AT58" i="1"/>
  <c r="AT57" i="1" l="1"/>
  <c r="AQ56" i="1"/>
  <c r="AT56" i="1" l="1"/>
  <c r="AQ55" i="1"/>
  <c r="AQ54" i="1" l="1"/>
  <c r="AT55" i="1"/>
  <c r="AQ53" i="1" l="1"/>
  <c r="AT54" i="1"/>
  <c r="AT53" i="1" l="1"/>
  <c r="AQ52" i="1"/>
  <c r="AT52" i="1" l="1"/>
  <c r="AQ51" i="1"/>
  <c r="AT51" i="1" l="1"/>
  <c r="AQ50" i="1"/>
  <c r="AQ49" i="1" l="1"/>
  <c r="AT50" i="1"/>
  <c r="AT49" i="1" l="1"/>
  <c r="AQ48" i="1"/>
  <c r="AT48" i="1" l="1"/>
  <c r="AQ47" i="1"/>
  <c r="AQ46" i="1" l="1"/>
  <c r="AT47" i="1"/>
  <c r="AQ45" i="1" l="1"/>
  <c r="AT46" i="1"/>
  <c r="AT45" i="1" l="1"/>
  <c r="AQ44" i="1"/>
  <c r="AT44" i="1" l="1"/>
  <c r="AQ43" i="1"/>
  <c r="AQ42" i="1" l="1"/>
  <c r="AT43" i="1"/>
  <c r="AQ41" i="1" l="1"/>
  <c r="AT42" i="1"/>
  <c r="AT41" i="1" l="1"/>
  <c r="AQ40" i="1"/>
  <c r="AT40" i="1" l="1"/>
  <c r="AQ39" i="1"/>
  <c r="AT39" i="1" l="1"/>
  <c r="AQ38" i="1"/>
  <c r="AQ37" i="1" l="1"/>
  <c r="AT38" i="1"/>
  <c r="AT37" i="1" l="1"/>
  <c r="AQ36" i="1"/>
  <c r="AT36" i="1" l="1"/>
  <c r="AQ35" i="1"/>
  <c r="AQ34" i="1" l="1"/>
  <c r="AT35" i="1"/>
  <c r="AQ33" i="1" l="1"/>
  <c r="AT34" i="1"/>
  <c r="AT33" i="1" l="1"/>
  <c r="AQ32" i="1"/>
  <c r="AT32" i="1" l="1"/>
  <c r="AQ31" i="1"/>
  <c r="AT31" i="1" l="1"/>
  <c r="AQ30" i="1"/>
  <c r="AQ29" i="1" l="1"/>
  <c r="AT30" i="1"/>
  <c r="AT29" i="1" l="1"/>
  <c r="AQ28" i="1"/>
  <c r="AT28" i="1" l="1"/>
  <c r="AQ27" i="1"/>
  <c r="AQ26" i="1" s="1"/>
  <c r="AQ25" i="1" s="1"/>
  <c r="AT27" i="1" l="1"/>
  <c r="AT26" i="1" l="1"/>
  <c r="AT25" i="1" l="1"/>
  <c r="AT24" i="1" l="1"/>
  <c r="AT23" i="1" l="1"/>
  <c r="AT22" i="1" l="1"/>
  <c r="AT21" i="1" l="1"/>
  <c r="AT20" i="1" l="1"/>
  <c r="AT19" i="1" l="1"/>
  <c r="AT18" i="1" l="1"/>
  <c r="AT17" i="1" l="1"/>
  <c r="AT16" i="1" l="1"/>
  <c r="AT15" i="1" l="1"/>
  <c r="AT14" i="1" l="1"/>
  <c r="AT13" i="1" l="1"/>
  <c r="AT12" i="1" l="1"/>
  <c r="AT89" i="1" l="1"/>
  <c r="AQ89" i="1"/>
  <c r="GZ12" i="1" l="1"/>
  <c r="GZ13" i="1"/>
  <c r="GZ14" i="1"/>
  <c r="GZ15" i="1"/>
  <c r="GZ16" i="1"/>
  <c r="GZ17" i="1"/>
  <c r="GZ18" i="1"/>
  <c r="GZ19" i="1"/>
  <c r="GZ20" i="1"/>
  <c r="GZ21" i="1"/>
  <c r="GZ22" i="1"/>
  <c r="GZ23" i="1"/>
  <c r="GZ24" i="1"/>
  <c r="GZ25" i="1"/>
  <c r="GZ26" i="1"/>
  <c r="GZ27" i="1"/>
  <c r="GZ28" i="1"/>
  <c r="GZ29" i="1"/>
  <c r="GZ30" i="1"/>
  <c r="GZ31" i="1"/>
  <c r="GZ32" i="1"/>
  <c r="GZ33" i="1"/>
  <c r="GZ34" i="1"/>
  <c r="GZ35" i="1"/>
  <c r="GZ36" i="1"/>
  <c r="GZ37" i="1"/>
  <c r="GZ38" i="1"/>
  <c r="GZ39" i="1"/>
  <c r="GZ40" i="1"/>
  <c r="GZ41" i="1"/>
  <c r="GZ42" i="1"/>
  <c r="GZ43" i="1"/>
  <c r="GZ44" i="1"/>
  <c r="GZ45" i="1"/>
  <c r="GZ46" i="1"/>
  <c r="GZ47" i="1"/>
  <c r="GZ48" i="1"/>
  <c r="GZ49" i="1"/>
  <c r="GZ50" i="1"/>
  <c r="GZ51" i="1"/>
  <c r="GZ52" i="1"/>
  <c r="GZ53" i="1"/>
  <c r="GZ54" i="1"/>
  <c r="GZ55" i="1"/>
  <c r="GZ56" i="1"/>
  <c r="GZ57" i="1"/>
  <c r="GZ58" i="1"/>
  <c r="GZ59" i="1"/>
  <c r="GZ60" i="1"/>
  <c r="GZ61" i="1"/>
  <c r="GZ62" i="1"/>
  <c r="GZ63" i="1"/>
  <c r="GZ64" i="1"/>
  <c r="GZ65" i="1"/>
  <c r="GZ66" i="1"/>
  <c r="GZ67" i="1"/>
  <c r="GZ68" i="1"/>
  <c r="GZ69" i="1"/>
  <c r="GZ70" i="1"/>
  <c r="GZ71" i="1"/>
  <c r="GZ72" i="1"/>
  <c r="GZ73" i="1"/>
  <c r="GZ74" i="1"/>
  <c r="GZ75" i="1"/>
  <c r="GZ76" i="1"/>
  <c r="GZ77" i="1"/>
  <c r="GZ78" i="1"/>
  <c r="GZ79" i="1"/>
  <c r="GZ80" i="1"/>
  <c r="GZ81" i="1"/>
  <c r="GZ82" i="1"/>
  <c r="GZ83" i="1"/>
  <c r="GZ84" i="1"/>
  <c r="GZ85" i="1"/>
  <c r="GZ86" i="1"/>
  <c r="GZ87" i="1"/>
  <c r="GV89" i="1"/>
  <c r="GX89" i="1"/>
  <c r="GY89" i="1"/>
  <c r="GZ89" i="1" l="1"/>
  <c r="FW25" i="1" l="1"/>
  <c r="FW24" i="1" s="1"/>
  <c r="FW23" i="1" s="1"/>
  <c r="FW22" i="1" s="1"/>
  <c r="FW21" i="1" s="1"/>
  <c r="FW20" i="1" s="1"/>
  <c r="FW19" i="1" s="1"/>
  <c r="FW18" i="1" s="1"/>
  <c r="FW17" i="1" s="1"/>
  <c r="FW16" i="1" s="1"/>
  <c r="FW15" i="1" s="1"/>
  <c r="FW14" i="1" s="1"/>
  <c r="FW13" i="1" s="1"/>
  <c r="FW12" i="1" s="1"/>
  <c r="FQ25" i="1"/>
  <c r="FQ24" i="1" s="1"/>
  <c r="FQ23" i="1" s="1"/>
  <c r="FQ22" i="1" s="1"/>
  <c r="FQ21" i="1" s="1"/>
  <c r="FQ20" i="1" s="1"/>
  <c r="FQ19" i="1" s="1"/>
  <c r="FQ18" i="1" s="1"/>
  <c r="FQ17" i="1" s="1"/>
  <c r="FQ16" i="1" s="1"/>
  <c r="FQ15" i="1" s="1"/>
  <c r="FQ14" i="1" s="1"/>
  <c r="FQ13" i="1" s="1"/>
  <c r="FQ12" i="1" s="1"/>
  <c r="BO87" i="1" l="1"/>
  <c r="BO86" i="1" s="1"/>
  <c r="BO85" i="1" s="1"/>
  <c r="BO84" i="1" s="1"/>
  <c r="BO83" i="1" s="1"/>
  <c r="BO82" i="1" s="1"/>
  <c r="BO81" i="1" s="1"/>
  <c r="BO80" i="1" s="1"/>
  <c r="BO79" i="1" s="1"/>
  <c r="BO78" i="1" s="1"/>
  <c r="BO77" i="1" s="1"/>
  <c r="BO76" i="1" s="1"/>
  <c r="BO75" i="1" s="1"/>
  <c r="BO74" i="1" s="1"/>
  <c r="BO73" i="1" s="1"/>
  <c r="BO72" i="1" s="1"/>
  <c r="BO71" i="1" s="1"/>
  <c r="BO70" i="1" s="1"/>
  <c r="BO69" i="1" s="1"/>
  <c r="BO68" i="1" s="1"/>
  <c r="BO67" i="1" s="1"/>
  <c r="BO66" i="1" s="1"/>
  <c r="BO65" i="1" s="1"/>
  <c r="BO64" i="1" s="1"/>
  <c r="BO63" i="1" s="1"/>
  <c r="BO62" i="1" s="1"/>
  <c r="BO61" i="1" s="1"/>
  <c r="BO60" i="1" s="1"/>
  <c r="BO59" i="1" s="1"/>
  <c r="BO58" i="1" s="1"/>
  <c r="BO57" i="1" s="1"/>
  <c r="BO56" i="1" s="1"/>
  <c r="BO55" i="1" s="1"/>
  <c r="BO54" i="1" s="1"/>
  <c r="BO53" i="1" s="1"/>
  <c r="BO52" i="1" s="1"/>
  <c r="BO51" i="1" s="1"/>
  <c r="BO50" i="1" s="1"/>
  <c r="BO49" i="1" s="1"/>
  <c r="BO48" i="1" s="1"/>
  <c r="BO47" i="1" s="1"/>
  <c r="BO46" i="1" s="1"/>
  <c r="BO45" i="1" s="1"/>
  <c r="BO44" i="1" s="1"/>
  <c r="BO43" i="1" s="1"/>
  <c r="BO42" i="1" s="1"/>
  <c r="BO41" i="1" s="1"/>
  <c r="BO40" i="1" s="1"/>
  <c r="BO39" i="1" s="1"/>
  <c r="BO38" i="1" s="1"/>
  <c r="BO37" i="1" s="1"/>
  <c r="BO36" i="1" s="1"/>
  <c r="BO35" i="1" s="1"/>
  <c r="BO34" i="1" s="1"/>
  <c r="BO33" i="1" s="1"/>
  <c r="BO32" i="1" s="1"/>
  <c r="BO31" i="1" s="1"/>
  <c r="BO30" i="1" s="1"/>
  <c r="BO29" i="1" s="1"/>
  <c r="BO28" i="1" s="1"/>
  <c r="BO27" i="1" s="1"/>
  <c r="BO26" i="1" s="1"/>
  <c r="BO25" i="1" s="1"/>
  <c r="BO24" i="1" s="1"/>
  <c r="BO23" i="1" s="1"/>
  <c r="BO22" i="1" s="1"/>
  <c r="BG87" i="1"/>
  <c r="BG86" i="1" s="1"/>
  <c r="BG85" i="1" s="1"/>
  <c r="BG84" i="1" s="1"/>
  <c r="BG83" i="1" s="1"/>
  <c r="BG82" i="1" s="1"/>
  <c r="BG81" i="1" s="1"/>
  <c r="BG80" i="1" s="1"/>
  <c r="BG79" i="1" s="1"/>
  <c r="BG78" i="1" s="1"/>
  <c r="BG77" i="1" s="1"/>
  <c r="BG76" i="1" s="1"/>
  <c r="BG75" i="1" s="1"/>
  <c r="BG74" i="1" s="1"/>
  <c r="BG73" i="1" s="1"/>
  <c r="BG72" i="1" s="1"/>
  <c r="BG71" i="1" s="1"/>
  <c r="BG70" i="1" s="1"/>
  <c r="BG69" i="1" s="1"/>
  <c r="BG68" i="1" s="1"/>
  <c r="BG67" i="1" s="1"/>
  <c r="BG66" i="1" s="1"/>
  <c r="BG65" i="1" s="1"/>
  <c r="BG64" i="1" s="1"/>
  <c r="BG63" i="1" s="1"/>
  <c r="BG62" i="1" s="1"/>
  <c r="BG61" i="1" s="1"/>
  <c r="BG60" i="1" s="1"/>
  <c r="BG59" i="1" s="1"/>
  <c r="BG58" i="1" s="1"/>
  <c r="BG57" i="1" s="1"/>
  <c r="BG56" i="1" s="1"/>
  <c r="BG55" i="1" s="1"/>
  <c r="BG54" i="1" s="1"/>
  <c r="BG53" i="1" s="1"/>
  <c r="BG52" i="1" s="1"/>
  <c r="BG51" i="1" s="1"/>
  <c r="BG50" i="1" s="1"/>
  <c r="BG49" i="1" s="1"/>
  <c r="BG48" i="1" s="1"/>
  <c r="BG47" i="1" s="1"/>
  <c r="BG46" i="1" s="1"/>
  <c r="BG45" i="1" s="1"/>
  <c r="BG44" i="1" s="1"/>
  <c r="BG43" i="1" s="1"/>
  <c r="BG42" i="1" s="1"/>
  <c r="BG41" i="1" s="1"/>
  <c r="BG40" i="1" s="1"/>
  <c r="BG39" i="1" s="1"/>
  <c r="BG38" i="1" s="1"/>
  <c r="BG37" i="1" s="1"/>
  <c r="BG36" i="1" s="1"/>
  <c r="BG35" i="1" s="1"/>
  <c r="BG34" i="1" s="1"/>
  <c r="BG33" i="1" s="1"/>
  <c r="BG32" i="1" s="1"/>
  <c r="BG31" i="1" s="1"/>
  <c r="BG30" i="1" s="1"/>
  <c r="BG29" i="1" s="1"/>
  <c r="BG28" i="1" s="1"/>
  <c r="BG27" i="1" s="1"/>
  <c r="BG26" i="1" s="1"/>
  <c r="BG25" i="1" s="1"/>
  <c r="BG24" i="1" s="1"/>
  <c r="BG23" i="1" s="1"/>
  <c r="BG22" i="1" s="1"/>
  <c r="BG21" i="1" s="1"/>
  <c r="BG20" i="1" s="1"/>
  <c r="BG19" i="1" s="1"/>
  <c r="BG18" i="1" s="1"/>
  <c r="BG17" i="1" s="1"/>
  <c r="BG16" i="1" s="1"/>
  <c r="BG15" i="1" s="1"/>
  <c r="BG14" i="1" s="1"/>
  <c r="BG13" i="1" s="1"/>
  <c r="BG12" i="1" s="1"/>
  <c r="AY87" i="1"/>
  <c r="BP89" i="1"/>
  <c r="BM89" i="1"/>
  <c r="BH89" i="1"/>
  <c r="BE89" i="1"/>
  <c r="AZ89" i="1"/>
  <c r="AW89" i="1"/>
  <c r="FB87" i="11"/>
  <c r="FB86" i="11" s="1"/>
  <c r="FB85" i="11" s="1"/>
  <c r="FB84" i="11" s="1"/>
  <c r="FB83" i="11" s="1"/>
  <c r="FB82" i="11" s="1"/>
  <c r="FB81" i="11" s="1"/>
  <c r="FB80" i="11" s="1"/>
  <c r="FB79" i="11" s="1"/>
  <c r="FB78" i="11" s="1"/>
  <c r="FB77" i="11" s="1"/>
  <c r="FB76" i="11" s="1"/>
  <c r="FB75" i="11" s="1"/>
  <c r="FB74" i="11" s="1"/>
  <c r="FB73" i="11" s="1"/>
  <c r="FB72" i="11" s="1"/>
  <c r="FB71" i="11" s="1"/>
  <c r="FB70" i="11" s="1"/>
  <c r="FB69" i="11" s="1"/>
  <c r="FB68" i="11" s="1"/>
  <c r="FB67" i="11" s="1"/>
  <c r="FB66" i="11" s="1"/>
  <c r="FB65" i="11" s="1"/>
  <c r="FB64" i="11" s="1"/>
  <c r="FB63" i="11" s="1"/>
  <c r="FB62" i="11" s="1"/>
  <c r="FB61" i="11" s="1"/>
  <c r="FB60" i="11" s="1"/>
  <c r="FB59" i="11" s="1"/>
  <c r="FB58" i="11" s="1"/>
  <c r="FB57" i="11" s="1"/>
  <c r="FB56" i="11" s="1"/>
  <c r="FB55" i="11" s="1"/>
  <c r="FB54" i="11" s="1"/>
  <c r="FB53" i="11" s="1"/>
  <c r="FB52" i="11" s="1"/>
  <c r="FB51" i="11" s="1"/>
  <c r="FB50" i="11" s="1"/>
  <c r="FB49" i="11" s="1"/>
  <c r="FB48" i="11" s="1"/>
  <c r="FB47" i="11" s="1"/>
  <c r="FB46" i="11" s="1"/>
  <c r="FB45" i="11" s="1"/>
  <c r="FB44" i="11" s="1"/>
  <c r="FB43" i="11" s="1"/>
  <c r="FB42" i="11" s="1"/>
  <c r="FB41" i="11" s="1"/>
  <c r="FB40" i="11" s="1"/>
  <c r="FB39" i="11" s="1"/>
  <c r="FB38" i="11" s="1"/>
  <c r="FB37" i="11" s="1"/>
  <c r="FB36" i="11" s="1"/>
  <c r="FB35" i="11" s="1"/>
  <c r="FB34" i="11" s="1"/>
  <c r="FB33" i="11" s="1"/>
  <c r="FB32" i="11" s="1"/>
  <c r="FB31" i="11" s="1"/>
  <c r="FB30" i="11" s="1"/>
  <c r="FB29" i="11" s="1"/>
  <c r="FB28" i="11" s="1"/>
  <c r="FB27" i="11" s="1"/>
  <c r="FB26" i="11" s="1"/>
  <c r="FB25" i="11" s="1"/>
  <c r="FB24" i="11" s="1"/>
  <c r="FB23" i="11" s="1"/>
  <c r="FB22" i="11" s="1"/>
  <c r="FB21" i="11" s="1"/>
  <c r="FB20" i="11" s="1"/>
  <c r="FB19" i="11" s="1"/>
  <c r="FB18" i="11" s="1"/>
  <c r="FB17" i="11" s="1"/>
  <c r="FB16" i="11" s="1"/>
  <c r="FB15" i="11" s="1"/>
  <c r="FB14" i="11" s="1"/>
  <c r="FB13" i="11" s="1"/>
  <c r="FB12" i="11" s="1"/>
  <c r="FH87" i="11"/>
  <c r="FH86" i="11" s="1"/>
  <c r="FH85" i="11" s="1"/>
  <c r="FH84" i="11" s="1"/>
  <c r="FH83" i="11" s="1"/>
  <c r="FH82" i="11" s="1"/>
  <c r="FH81" i="11" s="1"/>
  <c r="FH80" i="11" s="1"/>
  <c r="FH79" i="11" s="1"/>
  <c r="FH78" i="11" s="1"/>
  <c r="FH77" i="11" s="1"/>
  <c r="FH76" i="11" s="1"/>
  <c r="FH75" i="11" s="1"/>
  <c r="FH74" i="11" s="1"/>
  <c r="FH73" i="11" s="1"/>
  <c r="FH72" i="11" s="1"/>
  <c r="FH71" i="11" s="1"/>
  <c r="FH70" i="11" s="1"/>
  <c r="FH69" i="11" s="1"/>
  <c r="FH68" i="11" s="1"/>
  <c r="FH67" i="11" s="1"/>
  <c r="FH66" i="11" s="1"/>
  <c r="FH65" i="11" s="1"/>
  <c r="FH64" i="11" s="1"/>
  <c r="FH63" i="11" s="1"/>
  <c r="FH62" i="11" s="1"/>
  <c r="FH61" i="11" s="1"/>
  <c r="FH60" i="11" s="1"/>
  <c r="FH59" i="11" s="1"/>
  <c r="FH58" i="11" s="1"/>
  <c r="FH57" i="11" s="1"/>
  <c r="FH56" i="11" s="1"/>
  <c r="FH55" i="11" s="1"/>
  <c r="FH54" i="11" s="1"/>
  <c r="FH53" i="11" s="1"/>
  <c r="FH52" i="11" s="1"/>
  <c r="FH51" i="11" s="1"/>
  <c r="FH50" i="11" s="1"/>
  <c r="FH49" i="11" s="1"/>
  <c r="FH48" i="11" s="1"/>
  <c r="FH47" i="11" s="1"/>
  <c r="FH46" i="11" s="1"/>
  <c r="FH45" i="11" s="1"/>
  <c r="FH44" i="11" s="1"/>
  <c r="FH43" i="11" s="1"/>
  <c r="FH42" i="11" s="1"/>
  <c r="FH41" i="11" s="1"/>
  <c r="FH40" i="11" s="1"/>
  <c r="FH39" i="11" s="1"/>
  <c r="FH38" i="11" s="1"/>
  <c r="FH37" i="11" s="1"/>
  <c r="FH36" i="11" s="1"/>
  <c r="FH35" i="11" s="1"/>
  <c r="FH34" i="11" s="1"/>
  <c r="FH33" i="11" s="1"/>
  <c r="FH32" i="11" s="1"/>
  <c r="FH31" i="11" s="1"/>
  <c r="FH30" i="11" s="1"/>
  <c r="FH29" i="11" s="1"/>
  <c r="FH28" i="11" s="1"/>
  <c r="FH27" i="11" s="1"/>
  <c r="FH26" i="11" s="1"/>
  <c r="FH25" i="11" s="1"/>
  <c r="FH24" i="11" s="1"/>
  <c r="FH23" i="11" s="1"/>
  <c r="FH22" i="11" s="1"/>
  <c r="FH21" i="11" s="1"/>
  <c r="FH20" i="11" s="1"/>
  <c r="FH19" i="11" s="1"/>
  <c r="FH18" i="11" s="1"/>
  <c r="FH17" i="11" s="1"/>
  <c r="FH16" i="11" s="1"/>
  <c r="FH15" i="11" s="1"/>
  <c r="FH14" i="11" s="1"/>
  <c r="FH13" i="11" s="1"/>
  <c r="FH12" i="11" s="1"/>
  <c r="FI36" i="11" l="1"/>
  <c r="FC22" i="11"/>
  <c r="FC54" i="11"/>
  <c r="FC70" i="11"/>
  <c r="FI19" i="11"/>
  <c r="FI27" i="11"/>
  <c r="FI35" i="11"/>
  <c r="FI43" i="11"/>
  <c r="FI51" i="11"/>
  <c r="FI59" i="11"/>
  <c r="FI67" i="11"/>
  <c r="FI75" i="11"/>
  <c r="FI83" i="11"/>
  <c r="FC13" i="11"/>
  <c r="FC21" i="11"/>
  <c r="FC29" i="11"/>
  <c r="FC37" i="11"/>
  <c r="FC45" i="11"/>
  <c r="FC53" i="11"/>
  <c r="FC61" i="11"/>
  <c r="FC69" i="11"/>
  <c r="FC77" i="11"/>
  <c r="FC85" i="11"/>
  <c r="FI12" i="11"/>
  <c r="FI52" i="11"/>
  <c r="FI76" i="11"/>
  <c r="FC38" i="11"/>
  <c r="FI13" i="11"/>
  <c r="FI21" i="11"/>
  <c r="FI29" i="11"/>
  <c r="FI37" i="11"/>
  <c r="FI45" i="11"/>
  <c r="FI53" i="11"/>
  <c r="FI61" i="11"/>
  <c r="FI69" i="11"/>
  <c r="FI77" i="11"/>
  <c r="FI85" i="11"/>
  <c r="FC15" i="11"/>
  <c r="FC23" i="11"/>
  <c r="FC31" i="11"/>
  <c r="FC39" i="11"/>
  <c r="FC47" i="11"/>
  <c r="FC55" i="11"/>
  <c r="FC63" i="11"/>
  <c r="FC71" i="11"/>
  <c r="FC79" i="11"/>
  <c r="FC87" i="11"/>
  <c r="FI28" i="11"/>
  <c r="FI68" i="11"/>
  <c r="FC14" i="11"/>
  <c r="FC46" i="11"/>
  <c r="FC86" i="11"/>
  <c r="FI14" i="11"/>
  <c r="FI22" i="11"/>
  <c r="FI30" i="11"/>
  <c r="FI38" i="11"/>
  <c r="FI46" i="11"/>
  <c r="FI54" i="11"/>
  <c r="FI62" i="11"/>
  <c r="FI70" i="11"/>
  <c r="FI78" i="11"/>
  <c r="FI86" i="11"/>
  <c r="FC16" i="11"/>
  <c r="FC24" i="11"/>
  <c r="FC32" i="11"/>
  <c r="FC40" i="11"/>
  <c r="FC48" i="11"/>
  <c r="FC56" i="11"/>
  <c r="FC64" i="11"/>
  <c r="FC72" i="11"/>
  <c r="FC80" i="11"/>
  <c r="FI44" i="11"/>
  <c r="FI84" i="11"/>
  <c r="FC78" i="11"/>
  <c r="FI15" i="11"/>
  <c r="FI23" i="11"/>
  <c r="FI31" i="11"/>
  <c r="FI39" i="11"/>
  <c r="FI47" i="11"/>
  <c r="FI55" i="11"/>
  <c r="FI63" i="11"/>
  <c r="FI71" i="11"/>
  <c r="FI79" i="11"/>
  <c r="FI87" i="11"/>
  <c r="FC17" i="11"/>
  <c r="FC25" i="11"/>
  <c r="FC33" i="11"/>
  <c r="FC41" i="11"/>
  <c r="FC49" i="11"/>
  <c r="FC57" i="11"/>
  <c r="FC65" i="11"/>
  <c r="FC73" i="11"/>
  <c r="FC81" i="11"/>
  <c r="FI16" i="11"/>
  <c r="FI24" i="11"/>
  <c r="FI32" i="11"/>
  <c r="FI40" i="11"/>
  <c r="FI48" i="11"/>
  <c r="FI56" i="11"/>
  <c r="FI64" i="11"/>
  <c r="FI72" i="11"/>
  <c r="FI80" i="11"/>
  <c r="FC18" i="11"/>
  <c r="FC26" i="11"/>
  <c r="FC34" i="11"/>
  <c r="FC42" i="11"/>
  <c r="FC50" i="11"/>
  <c r="FC58" i="11"/>
  <c r="FC66" i="11"/>
  <c r="FC74" i="11"/>
  <c r="FC82" i="11"/>
  <c r="FI17" i="11"/>
  <c r="FI25" i="11"/>
  <c r="FI33" i="11"/>
  <c r="FI41" i="11"/>
  <c r="FI49" i="11"/>
  <c r="FI57" i="11"/>
  <c r="FI65" i="11"/>
  <c r="FI73" i="11"/>
  <c r="FI81" i="11"/>
  <c r="FC19" i="11"/>
  <c r="FC27" i="11"/>
  <c r="FC35" i="11"/>
  <c r="FC43" i="11"/>
  <c r="FC51" i="11"/>
  <c r="FC59" i="11"/>
  <c r="FC67" i="11"/>
  <c r="FC75" i="11"/>
  <c r="FC83" i="11"/>
  <c r="FI20" i="11"/>
  <c r="FI60" i="11"/>
  <c r="FC30" i="11"/>
  <c r="FC62" i="11"/>
  <c r="FI18" i="11"/>
  <c r="FI26" i="11"/>
  <c r="FI34" i="11"/>
  <c r="FI42" i="11"/>
  <c r="FI50" i="11"/>
  <c r="FI58" i="11"/>
  <c r="FI66" i="11"/>
  <c r="FI74" i="11"/>
  <c r="FI82" i="11"/>
  <c r="FC12" i="11"/>
  <c r="FC20" i="11"/>
  <c r="FC28" i="11"/>
  <c r="FC36" i="11"/>
  <c r="FC44" i="11"/>
  <c r="FC52" i="11"/>
  <c r="FC60" i="11"/>
  <c r="FC68" i="11"/>
  <c r="FC76" i="11"/>
  <c r="FC84" i="11"/>
  <c r="AY86" i="1"/>
  <c r="BB87" i="1"/>
  <c r="BJ87" i="1"/>
  <c r="BO21" i="1"/>
  <c r="BO20" i="1" s="1"/>
  <c r="BO19" i="1" s="1"/>
  <c r="BO18" i="1" s="1"/>
  <c r="BO17" i="1" s="1"/>
  <c r="BO16" i="1" s="1"/>
  <c r="BO15" i="1" s="1"/>
  <c r="BO14" i="1" s="1"/>
  <c r="BO13" i="1" s="1"/>
  <c r="BO12" i="1" s="1"/>
  <c r="BR87" i="1"/>
  <c r="BR85" i="1"/>
  <c r="BR86" i="1"/>
  <c r="BJ85" i="1"/>
  <c r="BJ86" i="1"/>
  <c r="AY85" i="1" l="1"/>
  <c r="BB86" i="1"/>
  <c r="AY84" i="1"/>
  <c r="BR84" i="1"/>
  <c r="BJ84" i="1"/>
  <c r="BB84" i="1" l="1"/>
  <c r="BB85" i="1"/>
  <c r="AY83" i="1"/>
  <c r="BR83" i="1"/>
  <c r="BJ83" i="1"/>
  <c r="BB83" i="1" l="1"/>
  <c r="AY82" i="1"/>
  <c r="BR82" i="1"/>
  <c r="BJ82" i="1"/>
  <c r="BB82" i="1"/>
  <c r="AY81" i="1" l="1"/>
  <c r="BR81" i="1"/>
  <c r="BJ81" i="1"/>
  <c r="BB81" i="1"/>
  <c r="AY80" i="1" l="1"/>
  <c r="BR80" i="1"/>
  <c r="BJ80" i="1"/>
  <c r="BB80" i="1"/>
  <c r="AY79" i="1" l="1"/>
  <c r="BR79" i="1"/>
  <c r="BJ79" i="1"/>
  <c r="BB79" i="1" l="1"/>
  <c r="AY78" i="1"/>
  <c r="BR78" i="1"/>
  <c r="BJ78" i="1"/>
  <c r="BB78" i="1" l="1"/>
  <c r="AY77" i="1"/>
  <c r="BR77" i="1"/>
  <c r="BJ77" i="1"/>
  <c r="BB77" i="1" l="1"/>
  <c r="AY76" i="1"/>
  <c r="BR76" i="1"/>
  <c r="BJ76" i="1"/>
  <c r="BB76" i="1" l="1"/>
  <c r="AY75" i="1"/>
  <c r="BR75" i="1"/>
  <c r="BJ75" i="1"/>
  <c r="BB75" i="1" l="1"/>
  <c r="AY74" i="1"/>
  <c r="BR74" i="1"/>
  <c r="BJ74" i="1"/>
  <c r="BB74" i="1"/>
  <c r="AY73" i="1" l="1"/>
  <c r="BR73" i="1"/>
  <c r="BJ73" i="1"/>
  <c r="BB73" i="1"/>
  <c r="AY72" i="1" l="1"/>
  <c r="BR72" i="1"/>
  <c r="BJ72" i="1"/>
  <c r="BB72" i="1"/>
  <c r="AY71" i="1" l="1"/>
  <c r="BR71" i="1"/>
  <c r="BJ71" i="1"/>
  <c r="BB71" i="1"/>
  <c r="AY70" i="1" l="1"/>
  <c r="BR70" i="1"/>
  <c r="BJ70" i="1"/>
  <c r="BB70" i="1"/>
  <c r="AY69" i="1" l="1"/>
  <c r="BR69" i="1"/>
  <c r="BJ69" i="1"/>
  <c r="BB69" i="1"/>
  <c r="AY68" i="1" l="1"/>
  <c r="BR68" i="1"/>
  <c r="BJ68" i="1"/>
  <c r="BB68" i="1"/>
  <c r="AY67" i="1" l="1"/>
  <c r="BR67" i="1"/>
  <c r="BJ67" i="1"/>
  <c r="BB67" i="1"/>
  <c r="AY66" i="1" l="1"/>
  <c r="BR66" i="1"/>
  <c r="BJ66" i="1"/>
  <c r="BB66" i="1"/>
  <c r="AY65" i="1" l="1"/>
  <c r="BR65" i="1"/>
  <c r="BJ65" i="1"/>
  <c r="BB65" i="1"/>
  <c r="AY64" i="1" l="1"/>
  <c r="BR64" i="1"/>
  <c r="BJ64" i="1"/>
  <c r="BB64" i="1"/>
  <c r="AY63" i="1" l="1"/>
  <c r="BR63" i="1"/>
  <c r="BJ63" i="1"/>
  <c r="BB63" i="1"/>
  <c r="AY62" i="1" l="1"/>
  <c r="BR62" i="1"/>
  <c r="BJ62" i="1"/>
  <c r="BB62" i="1"/>
  <c r="AY61" i="1" l="1"/>
  <c r="BR61" i="1"/>
  <c r="BJ61" i="1"/>
  <c r="BB61" i="1"/>
  <c r="AY60" i="1" l="1"/>
  <c r="BR60" i="1"/>
  <c r="BJ60" i="1"/>
  <c r="BB60" i="1"/>
  <c r="AY59" i="1" l="1"/>
  <c r="BR59" i="1"/>
  <c r="BJ59" i="1"/>
  <c r="BB59" i="1"/>
  <c r="AY58" i="1" l="1"/>
  <c r="BR58" i="1"/>
  <c r="BJ58" i="1"/>
  <c r="BB58" i="1"/>
  <c r="AY57" i="1" l="1"/>
  <c r="BR57" i="1"/>
  <c r="BJ57" i="1"/>
  <c r="BB57" i="1" l="1"/>
  <c r="AY56" i="1"/>
  <c r="BR56" i="1"/>
  <c r="BJ56" i="1"/>
  <c r="BB56" i="1"/>
  <c r="AY55" i="1" l="1"/>
  <c r="BR55" i="1"/>
  <c r="BJ55" i="1"/>
  <c r="BB55" i="1"/>
  <c r="AY54" i="1" l="1"/>
  <c r="BR54" i="1"/>
  <c r="BJ54" i="1"/>
  <c r="BB54" i="1"/>
  <c r="AY53" i="1" l="1"/>
  <c r="BR53" i="1"/>
  <c r="BJ53" i="1"/>
  <c r="BB53" i="1"/>
  <c r="AY52" i="1" l="1"/>
  <c r="BR52" i="1"/>
  <c r="BJ52" i="1"/>
  <c r="BB52" i="1"/>
  <c r="AY51" i="1" l="1"/>
  <c r="BR51" i="1"/>
  <c r="BJ51" i="1"/>
  <c r="BB51" i="1"/>
  <c r="AY50" i="1" l="1"/>
  <c r="BR50" i="1"/>
  <c r="BJ50" i="1"/>
  <c r="BB50" i="1"/>
  <c r="AY49" i="1" l="1"/>
  <c r="BR49" i="1"/>
  <c r="BJ49" i="1"/>
  <c r="BB49" i="1"/>
  <c r="AY48" i="1" l="1"/>
  <c r="BA89" i="1"/>
  <c r="BR48" i="1"/>
  <c r="BJ48" i="1"/>
  <c r="BB48" i="1"/>
  <c r="AY47" i="1" l="1"/>
  <c r="BR47" i="1"/>
  <c r="BJ47" i="1"/>
  <c r="BB47" i="1"/>
  <c r="AY46" i="1" l="1"/>
  <c r="BB46" i="1" s="1"/>
  <c r="BR46" i="1"/>
  <c r="BJ46" i="1"/>
  <c r="AY45" i="1" l="1"/>
  <c r="BR45" i="1"/>
  <c r="BJ45" i="1"/>
  <c r="BB45" i="1"/>
  <c r="AY44" i="1" l="1"/>
  <c r="BR44" i="1"/>
  <c r="BJ44" i="1"/>
  <c r="BB44" i="1"/>
  <c r="AY43" i="1" l="1"/>
  <c r="BR43" i="1"/>
  <c r="BJ43" i="1"/>
  <c r="BB43" i="1"/>
  <c r="AY42" i="1" l="1"/>
  <c r="BR42" i="1"/>
  <c r="BJ42" i="1"/>
  <c r="BB42" i="1"/>
  <c r="AY41" i="1" l="1"/>
  <c r="BR41" i="1"/>
  <c r="BJ41" i="1"/>
  <c r="BB41" i="1"/>
  <c r="AY40" i="1" l="1"/>
  <c r="BR40" i="1"/>
  <c r="BJ40" i="1"/>
  <c r="BB40" i="1"/>
  <c r="AY39" i="1" l="1"/>
  <c r="BB39" i="1" s="1"/>
  <c r="BR39" i="1"/>
  <c r="BJ39" i="1"/>
  <c r="AY38" i="1" l="1"/>
  <c r="BB38" i="1" s="1"/>
  <c r="BR38" i="1"/>
  <c r="BJ38" i="1"/>
  <c r="AY37" i="1" l="1"/>
  <c r="BB37" i="1" s="1"/>
  <c r="BR37" i="1"/>
  <c r="BJ37" i="1"/>
  <c r="AY36" i="1" l="1"/>
  <c r="BR36" i="1"/>
  <c r="BJ36" i="1"/>
  <c r="BB36" i="1"/>
  <c r="AY35" i="1" l="1"/>
  <c r="BR35" i="1"/>
  <c r="BJ35" i="1"/>
  <c r="BB35" i="1"/>
  <c r="AY34" i="1" l="1"/>
  <c r="BR34" i="1"/>
  <c r="BJ34" i="1"/>
  <c r="BB34" i="1"/>
  <c r="AY33" i="1" l="1"/>
  <c r="BR33" i="1"/>
  <c r="BJ33" i="1"/>
  <c r="BB33" i="1"/>
  <c r="AY32" i="1" l="1"/>
  <c r="BB32" i="1" s="1"/>
  <c r="BR32" i="1"/>
  <c r="BJ32" i="1"/>
  <c r="AY31" i="1" l="1"/>
  <c r="BR31" i="1"/>
  <c r="BJ31" i="1"/>
  <c r="BB31" i="1"/>
  <c r="AY30" i="1" l="1"/>
  <c r="BB30" i="1" s="1"/>
  <c r="BR30" i="1"/>
  <c r="BJ30" i="1"/>
  <c r="AY29" i="1" l="1"/>
  <c r="BR29" i="1"/>
  <c r="BJ29" i="1"/>
  <c r="BB29" i="1"/>
  <c r="AY28" i="1" l="1"/>
  <c r="BR28" i="1"/>
  <c r="BJ28" i="1"/>
  <c r="BB28" i="1"/>
  <c r="AY27" i="1" l="1"/>
  <c r="BR27" i="1"/>
  <c r="BJ27" i="1"/>
  <c r="BB27" i="1"/>
  <c r="AY26" i="1" l="1"/>
  <c r="BB26" i="1" s="1"/>
  <c r="BR26" i="1"/>
  <c r="BJ26" i="1"/>
  <c r="AY25" i="1" l="1"/>
  <c r="BB25" i="1" s="1"/>
  <c r="BR25" i="1"/>
  <c r="BJ25" i="1"/>
  <c r="AY24" i="1" l="1"/>
  <c r="BR24" i="1"/>
  <c r="BJ24" i="1"/>
  <c r="BB24" i="1"/>
  <c r="AY23" i="1" l="1"/>
  <c r="BR23" i="1"/>
  <c r="BJ23" i="1"/>
  <c r="BB23" i="1"/>
  <c r="AY22" i="1" l="1"/>
  <c r="BR22" i="1"/>
  <c r="BJ22" i="1"/>
  <c r="BB22" i="1"/>
  <c r="AY21" i="1" l="1"/>
  <c r="BB21" i="1" s="1"/>
  <c r="BR21" i="1"/>
  <c r="BJ21" i="1"/>
  <c r="AY20" i="1" l="1"/>
  <c r="BB20" i="1" s="1"/>
  <c r="BR20" i="1"/>
  <c r="BJ20" i="1"/>
  <c r="AY19" i="1" l="1"/>
  <c r="BB19" i="1" s="1"/>
  <c r="BR19" i="1"/>
  <c r="BJ19" i="1"/>
  <c r="AY18" i="1" l="1"/>
  <c r="BB18" i="1" s="1"/>
  <c r="BR18" i="1"/>
  <c r="BJ18" i="1"/>
  <c r="AY17" i="1" l="1"/>
  <c r="BR17" i="1"/>
  <c r="BJ17" i="1"/>
  <c r="BB17" i="1"/>
  <c r="AY16" i="1" l="1"/>
  <c r="BR16" i="1"/>
  <c r="BJ16" i="1"/>
  <c r="BB16" i="1"/>
  <c r="AY15" i="1" l="1"/>
  <c r="BB15" i="1" s="1"/>
  <c r="BR15" i="1"/>
  <c r="BJ15" i="1"/>
  <c r="AY14" i="1" l="1"/>
  <c r="BB14" i="1" s="1"/>
  <c r="BR14" i="1"/>
  <c r="BJ14" i="1"/>
  <c r="AY13" i="1" l="1"/>
  <c r="BR13" i="1"/>
  <c r="BJ13" i="1"/>
  <c r="BB13" i="1"/>
  <c r="AY12" i="1" l="1"/>
  <c r="BR12" i="1"/>
  <c r="BJ12" i="1"/>
  <c r="BB12" i="1"/>
  <c r="BR89" i="1" l="1"/>
  <c r="BO89" i="1"/>
  <c r="BG89" i="1"/>
  <c r="BI89" i="1" l="1"/>
  <c r="BQ89" i="1"/>
  <c r="BJ89" i="1"/>
  <c r="BB89" i="1" l="1"/>
  <c r="AY89" i="1"/>
  <c r="BG89" i="11" l="1"/>
  <c r="BF89" i="11"/>
  <c r="BC89" i="11"/>
  <c r="BA89" i="11"/>
  <c r="BE87" i="11"/>
  <c r="BE86" i="11" l="1"/>
  <c r="F86" i="11" s="1"/>
  <c r="I86" i="11" s="1"/>
  <c r="J87" i="11" s="1"/>
  <c r="F87" i="11"/>
  <c r="I87" i="11" s="1"/>
  <c r="BH86" i="11"/>
  <c r="BE85" i="11"/>
  <c r="F85" i="11" s="1"/>
  <c r="I85" i="11" s="1"/>
  <c r="BH87" i="11"/>
  <c r="A74" i="9"/>
  <c r="BE84" i="11" l="1"/>
  <c r="F84" i="11" s="1"/>
  <c r="I84" i="11" s="1"/>
  <c r="J85" i="11" s="1"/>
  <c r="BH85" i="11"/>
  <c r="BH84" i="11" l="1"/>
  <c r="BE83" i="11"/>
  <c r="F83" i="11" s="1"/>
  <c r="I83" i="11" s="1"/>
  <c r="BE82" i="11" l="1"/>
  <c r="F82" i="11" s="1"/>
  <c r="I82" i="11" s="1"/>
  <c r="J83" i="11" s="1"/>
  <c r="BH83" i="11"/>
  <c r="BH82" i="11" l="1"/>
  <c r="BE81" i="11"/>
  <c r="F81" i="11" s="1"/>
  <c r="I81" i="11" s="1"/>
  <c r="BE80" i="11" l="1"/>
  <c r="F80" i="11" s="1"/>
  <c r="I80" i="11" s="1"/>
  <c r="J81" i="11" s="1"/>
  <c r="BH81" i="11"/>
  <c r="BH80" i="11" l="1"/>
  <c r="BE79" i="11"/>
  <c r="F79" i="11" s="1"/>
  <c r="I79" i="11" s="1"/>
  <c r="BE78" i="11" l="1"/>
  <c r="F78" i="11" s="1"/>
  <c r="I78" i="11" s="1"/>
  <c r="J79" i="11" s="1"/>
  <c r="BH79" i="11"/>
  <c r="A45" i="9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CA89" i="1"/>
  <c r="BZ89" i="1"/>
  <c r="BW89" i="1"/>
  <c r="BU89" i="1"/>
  <c r="BY87" i="1"/>
  <c r="K85" i="4" s="1"/>
  <c r="DW87" i="11"/>
  <c r="DW86" i="11"/>
  <c r="DW85" i="11"/>
  <c r="DW84" i="11"/>
  <c r="DW83" i="11"/>
  <c r="DW82" i="11"/>
  <c r="DW81" i="11"/>
  <c r="DW80" i="11"/>
  <c r="DW79" i="11"/>
  <c r="DW78" i="11"/>
  <c r="DW77" i="11"/>
  <c r="DW76" i="11"/>
  <c r="DW75" i="11"/>
  <c r="DW74" i="11"/>
  <c r="DW73" i="11"/>
  <c r="DW72" i="11"/>
  <c r="DW71" i="11"/>
  <c r="DW70" i="11"/>
  <c r="DW69" i="11"/>
  <c r="DW68" i="11"/>
  <c r="DU67" i="11"/>
  <c r="DU66" i="11" s="1"/>
  <c r="DS89" i="11"/>
  <c r="DQ89" i="11"/>
  <c r="DO89" i="11"/>
  <c r="BH78" i="11" l="1"/>
  <c r="BE77" i="11"/>
  <c r="F77" i="11" s="1"/>
  <c r="I77" i="11" s="1"/>
  <c r="DU65" i="11"/>
  <c r="DW66" i="11"/>
  <c r="DW67" i="11"/>
  <c r="BY86" i="1"/>
  <c r="K84" i="4" s="1"/>
  <c r="CB87" i="1"/>
  <c r="BY85" i="1" l="1"/>
  <c r="K83" i="4" s="1"/>
  <c r="BE76" i="11"/>
  <c r="F76" i="11" s="1"/>
  <c r="I76" i="11" s="1"/>
  <c r="J77" i="11" s="1"/>
  <c r="BH77" i="11"/>
  <c r="DW65" i="11"/>
  <c r="DU64" i="11"/>
  <c r="CB86" i="1"/>
  <c r="BY84" i="1"/>
  <c r="K82" i="4" s="1"/>
  <c r="CB85" i="1" l="1"/>
  <c r="BH76" i="11"/>
  <c r="BE75" i="11"/>
  <c r="F75" i="11" s="1"/>
  <c r="I75" i="11" s="1"/>
  <c r="DW64" i="11"/>
  <c r="DU63" i="11"/>
  <c r="CB84" i="1"/>
  <c r="BY83" i="1"/>
  <c r="K81" i="4" s="1"/>
  <c r="BE74" i="11" l="1"/>
  <c r="F74" i="11" s="1"/>
  <c r="I74" i="11" s="1"/>
  <c r="J75" i="11" s="1"/>
  <c r="BH75" i="11"/>
  <c r="DU62" i="11"/>
  <c r="DW63" i="11"/>
  <c r="CB83" i="1"/>
  <c r="BY82" i="1"/>
  <c r="K80" i="4" s="1"/>
  <c r="BH74" i="11" l="1"/>
  <c r="BE73" i="11"/>
  <c r="F73" i="11" s="1"/>
  <c r="I73" i="11" s="1"/>
  <c r="DW62" i="11"/>
  <c r="DU61" i="11"/>
  <c r="CB82" i="1"/>
  <c r="BY81" i="1"/>
  <c r="K79" i="4" s="1"/>
  <c r="BE72" i="11" l="1"/>
  <c r="F72" i="11" s="1"/>
  <c r="I72" i="11" s="1"/>
  <c r="J73" i="11" s="1"/>
  <c r="BH73" i="11"/>
  <c r="DW61" i="11"/>
  <c r="DU60" i="11"/>
  <c r="CB81" i="1"/>
  <c r="BY80" i="1"/>
  <c r="M81" i="1" l="1"/>
  <c r="K78" i="4"/>
  <c r="BH72" i="11"/>
  <c r="BE71" i="11"/>
  <c r="F71" i="11" s="1"/>
  <c r="I71" i="11" s="1"/>
  <c r="DW60" i="11"/>
  <c r="DU59" i="11"/>
  <c r="CB80" i="1"/>
  <c r="BY79" i="1"/>
  <c r="K77" i="4" s="1"/>
  <c r="BE70" i="11" l="1"/>
  <c r="F70" i="11" s="1"/>
  <c r="I70" i="11" s="1"/>
  <c r="J71" i="11" s="1"/>
  <c r="BH71" i="11"/>
  <c r="DU58" i="11"/>
  <c r="DW59" i="11"/>
  <c r="CB79" i="1"/>
  <c r="BY78" i="1"/>
  <c r="K76" i="4" l="1"/>
  <c r="M79" i="1"/>
  <c r="BH70" i="11"/>
  <c r="BE69" i="11"/>
  <c r="F69" i="11" s="1"/>
  <c r="I69" i="11" s="1"/>
  <c r="DU57" i="11"/>
  <c r="DW58" i="11"/>
  <c r="CB78" i="1"/>
  <c r="BY77" i="1"/>
  <c r="K75" i="4" s="1"/>
  <c r="BE68" i="11" l="1"/>
  <c r="F68" i="11" s="1"/>
  <c r="I68" i="11" s="1"/>
  <c r="J69" i="11" s="1"/>
  <c r="BH69" i="11"/>
  <c r="DU56" i="11"/>
  <c r="DW57" i="11"/>
  <c r="CB77" i="1"/>
  <c r="BY76" i="1"/>
  <c r="M77" i="1" l="1"/>
  <c r="K74" i="4"/>
  <c r="BH68" i="11"/>
  <c r="BE67" i="11"/>
  <c r="DU55" i="11"/>
  <c r="DW56" i="11"/>
  <c r="CB76" i="1"/>
  <c r="BY75" i="1"/>
  <c r="K73" i="4" s="1"/>
  <c r="BE66" i="11" l="1"/>
  <c r="BH67" i="11"/>
  <c r="DU54" i="11"/>
  <c r="DW55" i="11"/>
  <c r="CB75" i="1"/>
  <c r="BY74" i="1"/>
  <c r="K72" i="4" l="1"/>
  <c r="M75" i="1"/>
  <c r="BH66" i="11"/>
  <c r="BE65" i="11"/>
  <c r="DU53" i="11"/>
  <c r="DW54" i="11"/>
  <c r="CB74" i="1"/>
  <c r="BY73" i="1"/>
  <c r="K71" i="4" s="1"/>
  <c r="BE64" i="11" l="1"/>
  <c r="BH65" i="11"/>
  <c r="DU52" i="11"/>
  <c r="DW53" i="11"/>
  <c r="CB73" i="1"/>
  <c r="BY72" i="1"/>
  <c r="M73" i="1" l="1"/>
  <c r="K70" i="4"/>
  <c r="BH64" i="11"/>
  <c r="BE63" i="11"/>
  <c r="DU51" i="11"/>
  <c r="DW52" i="11"/>
  <c r="CB72" i="1"/>
  <c r="BY71" i="1"/>
  <c r="K69" i="4" s="1"/>
  <c r="BE62" i="11" l="1"/>
  <c r="BH63" i="11"/>
  <c r="DU50" i="11"/>
  <c r="DW51" i="11"/>
  <c r="CB71" i="1"/>
  <c r="BY70" i="1"/>
  <c r="K68" i="4" l="1"/>
  <c r="M71" i="1"/>
  <c r="BH62" i="11"/>
  <c r="BE61" i="11"/>
  <c r="DU49" i="11"/>
  <c r="DW50" i="11"/>
  <c r="CB70" i="1"/>
  <c r="BY69" i="1"/>
  <c r="K67" i="4" s="1"/>
  <c r="BE60" i="11" l="1"/>
  <c r="BH61" i="11"/>
  <c r="DU48" i="11"/>
  <c r="DW49" i="11"/>
  <c r="CB69" i="1"/>
  <c r="BY68" i="1"/>
  <c r="M69" i="1" l="1"/>
  <c r="K66" i="4"/>
  <c r="BH60" i="11"/>
  <c r="BE59" i="11"/>
  <c r="DU47" i="11"/>
  <c r="DW48" i="11"/>
  <c r="CB68" i="1"/>
  <c r="BY67" i="1"/>
  <c r="K65" i="4" s="1"/>
  <c r="BE58" i="11" l="1"/>
  <c r="BH59" i="11"/>
  <c r="DU46" i="11"/>
  <c r="DW47" i="11"/>
  <c r="CB67" i="1"/>
  <c r="BY66" i="1"/>
  <c r="K64" i="4" l="1"/>
  <c r="M67" i="1"/>
  <c r="BH58" i="11"/>
  <c r="BE57" i="11"/>
  <c r="DU45" i="11"/>
  <c r="DW46" i="11"/>
  <c r="CB66" i="1"/>
  <c r="M65" i="9"/>
  <c r="BY65" i="1"/>
  <c r="K63" i="4" s="1"/>
  <c r="BE56" i="11" l="1"/>
  <c r="BH57" i="11"/>
  <c r="DU44" i="11"/>
  <c r="DW45" i="11"/>
  <c r="CB65" i="1"/>
  <c r="M64" i="9"/>
  <c r="BY64" i="1"/>
  <c r="M65" i="1" l="1"/>
  <c r="K62" i="4"/>
  <c r="BH56" i="11"/>
  <c r="BE55" i="11"/>
  <c r="DU43" i="11"/>
  <c r="DW44" i="11"/>
  <c r="CB64" i="1"/>
  <c r="M63" i="9"/>
  <c r="BY63" i="1"/>
  <c r="K61" i="4" s="1"/>
  <c r="BE54" i="11" l="1"/>
  <c r="BH55" i="11"/>
  <c r="DU42" i="11"/>
  <c r="DW43" i="11"/>
  <c r="CB63" i="1"/>
  <c r="M62" i="9"/>
  <c r="BY62" i="1"/>
  <c r="K60" i="4" l="1"/>
  <c r="M63" i="1"/>
  <c r="BH54" i="11"/>
  <c r="BE53" i="11"/>
  <c r="DU41" i="11"/>
  <c r="DW42" i="11"/>
  <c r="CB62" i="1"/>
  <c r="M61" i="9"/>
  <c r="BY61" i="1"/>
  <c r="K59" i="4" s="1"/>
  <c r="BE52" i="11" l="1"/>
  <c r="BH53" i="11"/>
  <c r="DU40" i="11"/>
  <c r="DW41" i="11"/>
  <c r="CB61" i="1"/>
  <c r="M60" i="9"/>
  <c r="BY60" i="1"/>
  <c r="M61" i="1" l="1"/>
  <c r="K58" i="4"/>
  <c r="BH52" i="11"/>
  <c r="BE51" i="11"/>
  <c r="DU39" i="11"/>
  <c r="DW40" i="11"/>
  <c r="CB60" i="1"/>
  <c r="M59" i="9"/>
  <c r="BY59" i="1"/>
  <c r="K57" i="4" s="1"/>
  <c r="BE50" i="11" l="1"/>
  <c r="BH51" i="11"/>
  <c r="DU38" i="11"/>
  <c r="DW39" i="11"/>
  <c r="CB59" i="1"/>
  <c r="M58" i="9"/>
  <c r="BY58" i="1"/>
  <c r="K56" i="4" l="1"/>
  <c r="M59" i="1"/>
  <c r="BH50" i="11"/>
  <c r="BE49" i="11"/>
  <c r="DU37" i="11"/>
  <c r="DW38" i="11"/>
  <c r="CB58" i="1"/>
  <c r="M57" i="9"/>
  <c r="BY57" i="1"/>
  <c r="K55" i="4" s="1"/>
  <c r="BE48" i="11" l="1"/>
  <c r="BH49" i="11"/>
  <c r="DU36" i="11"/>
  <c r="DW37" i="11"/>
  <c r="M56" i="9"/>
  <c r="CB57" i="1"/>
  <c r="BY56" i="1"/>
  <c r="M57" i="1" l="1"/>
  <c r="K54" i="4"/>
  <c r="BH48" i="11"/>
  <c r="BE47" i="11"/>
  <c r="DU35" i="11"/>
  <c r="DW36" i="11"/>
  <c r="CB56" i="1"/>
  <c r="M55" i="9"/>
  <c r="BY55" i="1"/>
  <c r="K53" i="4" s="1"/>
  <c r="BE46" i="11" l="1"/>
  <c r="BH47" i="11"/>
  <c r="DU34" i="11"/>
  <c r="DW35" i="11"/>
  <c r="CB55" i="1"/>
  <c r="M54" i="9"/>
  <c r="BY54" i="1"/>
  <c r="K52" i="4" l="1"/>
  <c r="M55" i="1"/>
  <c r="BH46" i="11"/>
  <c r="BE45" i="11"/>
  <c r="DU33" i="11"/>
  <c r="DW34" i="11"/>
  <c r="CB54" i="1"/>
  <c r="M53" i="9"/>
  <c r="BY53" i="1"/>
  <c r="K51" i="4" s="1"/>
  <c r="BE44" i="11" l="1"/>
  <c r="BH45" i="11"/>
  <c r="DU32" i="11"/>
  <c r="DW33" i="11"/>
  <c r="CB53" i="1"/>
  <c r="M52" i="9"/>
  <c r="BY52" i="1"/>
  <c r="M53" i="1" l="1"/>
  <c r="K50" i="4"/>
  <c r="BH44" i="11"/>
  <c r="BE43" i="11"/>
  <c r="DU31" i="11"/>
  <c r="DW32" i="11"/>
  <c r="CB52" i="1"/>
  <c r="M51" i="9"/>
  <c r="BY51" i="1"/>
  <c r="BE42" i="11" l="1"/>
  <c r="BH43" i="11"/>
  <c r="DU30" i="11"/>
  <c r="DW31" i="11"/>
  <c r="CB51" i="1"/>
  <c r="M50" i="9"/>
  <c r="BY50" i="1"/>
  <c r="BH42" i="11" l="1"/>
  <c r="BE41" i="11"/>
  <c r="DU29" i="11"/>
  <c r="DW30" i="11"/>
  <c r="CB50" i="1"/>
  <c r="M49" i="9"/>
  <c r="BY49" i="1"/>
  <c r="BE40" i="11" l="1"/>
  <c r="BH41" i="11"/>
  <c r="DU28" i="11"/>
  <c r="DW29" i="11"/>
  <c r="CB49" i="1"/>
  <c r="M48" i="9"/>
  <c r="BY48" i="1"/>
  <c r="BH40" i="11" l="1"/>
  <c r="BE39" i="11"/>
  <c r="DU27" i="11"/>
  <c r="DW28" i="11"/>
  <c r="CB48" i="1"/>
  <c r="M47" i="9"/>
  <c r="BY47" i="1"/>
  <c r="BE38" i="11" l="1"/>
  <c r="BH39" i="11"/>
  <c r="DU26" i="11"/>
  <c r="DW27" i="11"/>
  <c r="CB47" i="1"/>
  <c r="M46" i="9"/>
  <c r="BY46" i="1"/>
  <c r="BH38" i="11" l="1"/>
  <c r="BE37" i="11"/>
  <c r="DU25" i="11"/>
  <c r="DW26" i="11"/>
  <c r="CB46" i="1"/>
  <c r="M45" i="9"/>
  <c r="BY45" i="1"/>
  <c r="BE36" i="11" l="1"/>
  <c r="BH37" i="11"/>
  <c r="DU24" i="11"/>
  <c r="DW25" i="11"/>
  <c r="CB45" i="1"/>
  <c r="M44" i="9"/>
  <c r="BY44" i="1"/>
  <c r="BH36" i="11" l="1"/>
  <c r="BE35" i="11"/>
  <c r="DU23" i="11"/>
  <c r="DW24" i="11"/>
  <c r="CB44" i="1"/>
  <c r="M43" i="9"/>
  <c r="BY43" i="1"/>
  <c r="BE34" i="11" l="1"/>
  <c r="BH35" i="11"/>
  <c r="DU22" i="11"/>
  <c r="DW23" i="11"/>
  <c r="CB43" i="1"/>
  <c r="M42" i="9"/>
  <c r="BY42" i="1"/>
  <c r="BH34" i="11" l="1"/>
  <c r="BE33" i="11"/>
  <c r="DU21" i="11"/>
  <c r="DW22" i="11"/>
  <c r="CB42" i="1"/>
  <c r="M41" i="9"/>
  <c r="BY41" i="1"/>
  <c r="BE32" i="11" l="1"/>
  <c r="BH33" i="11"/>
  <c r="DU20" i="11"/>
  <c r="DW21" i="11"/>
  <c r="CB41" i="1"/>
  <c r="BY40" i="1"/>
  <c r="BH32" i="11" l="1"/>
  <c r="BE31" i="11"/>
  <c r="DU19" i="11"/>
  <c r="DW20" i="11"/>
  <c r="CB40" i="1"/>
  <c r="BY39" i="1"/>
  <c r="BE30" i="11" l="1"/>
  <c r="BH31" i="11"/>
  <c r="DU18" i="11"/>
  <c r="DW19" i="11"/>
  <c r="CB39" i="1"/>
  <c r="BY38" i="1"/>
  <c r="BH30" i="11" l="1"/>
  <c r="BE29" i="11"/>
  <c r="DU17" i="11"/>
  <c r="DW18" i="11"/>
  <c r="CB38" i="1"/>
  <c r="BY37" i="1"/>
  <c r="BE28" i="11" l="1"/>
  <c r="BH29" i="11"/>
  <c r="DU16" i="11"/>
  <c r="DW17" i="11"/>
  <c r="CB37" i="1"/>
  <c r="BY36" i="1"/>
  <c r="BH28" i="11" l="1"/>
  <c r="BE27" i="11"/>
  <c r="DU15" i="11"/>
  <c r="DW16" i="11"/>
  <c r="CB36" i="1"/>
  <c r="BY35" i="1"/>
  <c r="BE26" i="11" l="1"/>
  <c r="BH27" i="11"/>
  <c r="DU14" i="11"/>
  <c r="DW15" i="11"/>
  <c r="CB35" i="1"/>
  <c r="BY34" i="1"/>
  <c r="BH26" i="11" l="1"/>
  <c r="BE25" i="11"/>
  <c r="DU13" i="11"/>
  <c r="DW14" i="11"/>
  <c r="CB34" i="1"/>
  <c r="BY33" i="1"/>
  <c r="BE24" i="11" l="1"/>
  <c r="BH25" i="11"/>
  <c r="DU12" i="11"/>
  <c r="DW13" i="11"/>
  <c r="CB33" i="1"/>
  <c r="BY32" i="1"/>
  <c r="BH24" i="11" l="1"/>
  <c r="BE23" i="11"/>
  <c r="DW12" i="11"/>
  <c r="CB32" i="1"/>
  <c r="BY31" i="1"/>
  <c r="BE22" i="11" l="1"/>
  <c r="BH23" i="11"/>
  <c r="CB31" i="1"/>
  <c r="BY30" i="1"/>
  <c r="BH22" i="11" l="1"/>
  <c r="BE21" i="11"/>
  <c r="CB30" i="1"/>
  <c r="BY29" i="1"/>
  <c r="BE20" i="11" l="1"/>
  <c r="BH21" i="11"/>
  <c r="CB29" i="1"/>
  <c r="BY28" i="1"/>
  <c r="BH20" i="11" l="1"/>
  <c r="BE19" i="11"/>
  <c r="CB28" i="1"/>
  <c r="BY27" i="1"/>
  <c r="BE18" i="11" l="1"/>
  <c r="BH19" i="11"/>
  <c r="CB27" i="1"/>
  <c r="BY26" i="1"/>
  <c r="BH18" i="11" l="1"/>
  <c r="BE17" i="11"/>
  <c r="CB26" i="1"/>
  <c r="BY25" i="1"/>
  <c r="BE16" i="11" l="1"/>
  <c r="BH17" i="11"/>
  <c r="CB25" i="1"/>
  <c r="BY24" i="1"/>
  <c r="BH16" i="11" l="1"/>
  <c r="BE15" i="11"/>
  <c r="CB24" i="1"/>
  <c r="BY23" i="1"/>
  <c r="BE14" i="11" l="1"/>
  <c r="BH15" i="11"/>
  <c r="CB23" i="1"/>
  <c r="BY22" i="1"/>
  <c r="BH14" i="11" l="1"/>
  <c r="BE13" i="11"/>
  <c r="CB22" i="1"/>
  <c r="BY21" i="1"/>
  <c r="BE12" i="11" l="1"/>
  <c r="BH13" i="11"/>
  <c r="CB21" i="1"/>
  <c r="BY20" i="1"/>
  <c r="BH12" i="11" l="1"/>
  <c r="CB20" i="1"/>
  <c r="BY19" i="1"/>
  <c r="CB19" i="1" l="1"/>
  <c r="BY18" i="1"/>
  <c r="CB18" i="1" l="1"/>
  <c r="BY17" i="1"/>
  <c r="CB17" i="1" l="1"/>
  <c r="BY16" i="1"/>
  <c r="BH89" i="11" l="1"/>
  <c r="BE89" i="11"/>
  <c r="CB16" i="1"/>
  <c r="BY15" i="1"/>
  <c r="CB15" i="1" l="1"/>
  <c r="BY14" i="1"/>
  <c r="CB14" i="1" l="1"/>
  <c r="BY13" i="1"/>
  <c r="CB13" i="1" l="1"/>
  <c r="BY12" i="1"/>
  <c r="CB12" i="1" l="1"/>
  <c r="BY89" i="1" l="1"/>
  <c r="CB89" i="1" l="1"/>
  <c r="BO87" i="11" l="1"/>
  <c r="BO86" i="11"/>
  <c r="BO85" i="11"/>
  <c r="BO84" i="11"/>
  <c r="BO83" i="11"/>
  <c r="BO82" i="11"/>
  <c r="BO81" i="11"/>
  <c r="BO80" i="11"/>
  <c r="BO79" i="11"/>
  <c r="BO78" i="11"/>
  <c r="BO77" i="11"/>
  <c r="BO76" i="11"/>
  <c r="BO75" i="11"/>
  <c r="BO74" i="11"/>
  <c r="BO73" i="11"/>
  <c r="BO72" i="11"/>
  <c r="BO71" i="11"/>
  <c r="BO70" i="11"/>
  <c r="BO69" i="11"/>
  <c r="BO68" i="11"/>
  <c r="BO67" i="11"/>
  <c r="BO66" i="11"/>
  <c r="BO65" i="11"/>
  <c r="BO64" i="11"/>
  <c r="BO63" i="11"/>
  <c r="BO62" i="11"/>
  <c r="BO61" i="11"/>
  <c r="BO60" i="11"/>
  <c r="BO59" i="11"/>
  <c r="BO58" i="11"/>
  <c r="BO57" i="11"/>
  <c r="BO56" i="11"/>
  <c r="BO55" i="11"/>
  <c r="BO54" i="11"/>
  <c r="BO53" i="11"/>
  <c r="BO52" i="11"/>
  <c r="BO51" i="11"/>
  <c r="BO50" i="11"/>
  <c r="BO49" i="11"/>
  <c r="BO48" i="11"/>
  <c r="BO17" i="11"/>
  <c r="BM47" i="11"/>
  <c r="BM16" i="11"/>
  <c r="BK89" i="11"/>
  <c r="BO16" i="11" l="1"/>
  <c r="BM46" i="11"/>
  <c r="BM15" i="11"/>
  <c r="BO47" i="11"/>
  <c r="BM45" i="11"/>
  <c r="BN89" i="11"/>
  <c r="BO46" i="11" l="1"/>
  <c r="BM44" i="11"/>
  <c r="BO45" i="11"/>
  <c r="BM14" i="11"/>
  <c r="BO15" i="11"/>
  <c r="C3" i="4"/>
  <c r="C1" i="4"/>
  <c r="BM13" i="11" l="1"/>
  <c r="BO14" i="11"/>
  <c r="BO44" i="11"/>
  <c r="BM43" i="11"/>
  <c r="I41" i="14"/>
  <c r="I43" i="14"/>
  <c r="K44" i="12"/>
  <c r="K35" i="14" s="1"/>
  <c r="K40" i="12"/>
  <c r="I33" i="13" s="1"/>
  <c r="K28" i="12"/>
  <c r="C85" i="3"/>
  <c r="C84" i="3"/>
  <c r="C82" i="3"/>
  <c r="C81" i="3"/>
  <c r="C80" i="3"/>
  <c r="C78" i="3"/>
  <c r="C77" i="3"/>
  <c r="C76" i="3"/>
  <c r="C74" i="3"/>
  <c r="C73" i="3"/>
  <c r="C72" i="3"/>
  <c r="C70" i="3"/>
  <c r="C69" i="3"/>
  <c r="C68" i="3"/>
  <c r="C66" i="3"/>
  <c r="C65" i="3"/>
  <c r="C64" i="3"/>
  <c r="C62" i="3"/>
  <c r="I61" i="3"/>
  <c r="C61" i="3"/>
  <c r="G60" i="3"/>
  <c r="E60" i="3"/>
  <c r="I59" i="3"/>
  <c r="G59" i="3"/>
  <c r="E59" i="3"/>
  <c r="I58" i="3"/>
  <c r="G58" i="3"/>
  <c r="C58" i="3"/>
  <c r="I57" i="3"/>
  <c r="E57" i="3"/>
  <c r="C57" i="3"/>
  <c r="G56" i="3"/>
  <c r="E56" i="3"/>
  <c r="C56" i="3"/>
  <c r="I55" i="3"/>
  <c r="G55" i="3"/>
  <c r="E55" i="3"/>
  <c r="I54" i="3"/>
  <c r="G54" i="3"/>
  <c r="C54" i="3"/>
  <c r="I53" i="3"/>
  <c r="E53" i="3"/>
  <c r="C53" i="3"/>
  <c r="G52" i="3"/>
  <c r="C52" i="3"/>
  <c r="I51" i="3"/>
  <c r="G51" i="3"/>
  <c r="E51" i="3"/>
  <c r="G50" i="3"/>
  <c r="C50" i="3"/>
  <c r="I49" i="3"/>
  <c r="G49" i="3"/>
  <c r="C49" i="3"/>
  <c r="I48" i="3"/>
  <c r="G48" i="3"/>
  <c r="I47" i="3"/>
  <c r="G47" i="3"/>
  <c r="C47" i="3"/>
  <c r="G46" i="3"/>
  <c r="C46" i="3"/>
  <c r="I45" i="3"/>
  <c r="I44" i="3"/>
  <c r="C44" i="3"/>
  <c r="I43" i="3"/>
  <c r="I42" i="3"/>
  <c r="C42" i="3"/>
  <c r="I41" i="3"/>
  <c r="I40" i="3"/>
  <c r="C40" i="3"/>
  <c r="I39" i="3"/>
  <c r="I38" i="3"/>
  <c r="C38" i="3"/>
  <c r="I37" i="3"/>
  <c r="I36" i="3"/>
  <c r="C36" i="3"/>
  <c r="I35" i="3"/>
  <c r="I34" i="3"/>
  <c r="C34" i="3"/>
  <c r="I33" i="3"/>
  <c r="I32" i="3"/>
  <c r="C32" i="3"/>
  <c r="I31" i="3"/>
  <c r="I30" i="3"/>
  <c r="C30" i="3"/>
  <c r="I29" i="3"/>
  <c r="I28" i="3"/>
  <c r="C28" i="3"/>
  <c r="I27" i="3"/>
  <c r="I26" i="3"/>
  <c r="G26" i="3"/>
  <c r="C26" i="3"/>
  <c r="C25" i="3"/>
  <c r="I24" i="3"/>
  <c r="G24" i="3"/>
  <c r="I23" i="3"/>
  <c r="G23" i="3"/>
  <c r="C22" i="3"/>
  <c r="G21" i="3"/>
  <c r="I20" i="3"/>
  <c r="C20" i="3"/>
  <c r="I19" i="3"/>
  <c r="G19" i="3"/>
  <c r="C19" i="3"/>
  <c r="I18" i="3"/>
  <c r="C18" i="3"/>
  <c r="G17" i="3"/>
  <c r="C17" i="3"/>
  <c r="I16" i="3"/>
  <c r="I15" i="3"/>
  <c r="G15" i="3"/>
  <c r="C15" i="3"/>
  <c r="G14" i="3"/>
  <c r="C14" i="3"/>
  <c r="I13" i="3"/>
  <c r="G13" i="3"/>
  <c r="C13" i="3"/>
  <c r="I12" i="3"/>
  <c r="G12" i="3"/>
  <c r="I11" i="3"/>
  <c r="G11" i="3"/>
  <c r="C11" i="3"/>
  <c r="G10" i="3"/>
  <c r="C10" i="3"/>
  <c r="GS87" i="1"/>
  <c r="GS86" i="1"/>
  <c r="GS85" i="1"/>
  <c r="GS84" i="1"/>
  <c r="GS83" i="1"/>
  <c r="GS82" i="1"/>
  <c r="GS81" i="1"/>
  <c r="GS80" i="1"/>
  <c r="GS79" i="1"/>
  <c r="GS78" i="1"/>
  <c r="GS77" i="1"/>
  <c r="GS76" i="1"/>
  <c r="GS75" i="1"/>
  <c r="GS74" i="1"/>
  <c r="GS73" i="1"/>
  <c r="GS72" i="1"/>
  <c r="GS71" i="1"/>
  <c r="GS70" i="1"/>
  <c r="GS69" i="1"/>
  <c r="GS68" i="1"/>
  <c r="GS67" i="1"/>
  <c r="GS66" i="1"/>
  <c r="GS65" i="1"/>
  <c r="GS64" i="1"/>
  <c r="GS63" i="1"/>
  <c r="GS62" i="1"/>
  <c r="GS61" i="1"/>
  <c r="GS60" i="1"/>
  <c r="GS59" i="1"/>
  <c r="GS58" i="1"/>
  <c r="GS57" i="1"/>
  <c r="GS56" i="1"/>
  <c r="GS55" i="1"/>
  <c r="GS54" i="1"/>
  <c r="GS53" i="1"/>
  <c r="GS52" i="1"/>
  <c r="GS51" i="1"/>
  <c r="GS50" i="1"/>
  <c r="GS49" i="1"/>
  <c r="GS48" i="1"/>
  <c r="GS47" i="1"/>
  <c r="GS46" i="1"/>
  <c r="GS45" i="1"/>
  <c r="GS44" i="1"/>
  <c r="GS43" i="1"/>
  <c r="GS42" i="1"/>
  <c r="GS41" i="1"/>
  <c r="GS40" i="1"/>
  <c r="GS39" i="1"/>
  <c r="GS38" i="1"/>
  <c r="GS37" i="1"/>
  <c r="GS36" i="1"/>
  <c r="GS35" i="1"/>
  <c r="GS34" i="1"/>
  <c r="GS33" i="1"/>
  <c r="GS32" i="1"/>
  <c r="GS31" i="1"/>
  <c r="GS30" i="1"/>
  <c r="GS29" i="1"/>
  <c r="GS28" i="1"/>
  <c r="GS27" i="1"/>
  <c r="GS26" i="1"/>
  <c r="GS25" i="1"/>
  <c r="GS24" i="1"/>
  <c r="GS23" i="1"/>
  <c r="GS22" i="1"/>
  <c r="GS21" i="1"/>
  <c r="GS20" i="1"/>
  <c r="GS19" i="1"/>
  <c r="GS18" i="1"/>
  <c r="GS17" i="1"/>
  <c r="GS16" i="1"/>
  <c r="GS15" i="1"/>
  <c r="GS14" i="1"/>
  <c r="GS13" i="1"/>
  <c r="GS12" i="1"/>
  <c r="GL87" i="1"/>
  <c r="GL86" i="1"/>
  <c r="GL85" i="1"/>
  <c r="GL84" i="1"/>
  <c r="GL83" i="1"/>
  <c r="GL82" i="1"/>
  <c r="GL81" i="1"/>
  <c r="GL80" i="1"/>
  <c r="GL79" i="1"/>
  <c r="GL78" i="1"/>
  <c r="GL77" i="1"/>
  <c r="GL76" i="1"/>
  <c r="GL75" i="1"/>
  <c r="GL74" i="1"/>
  <c r="GL73" i="1"/>
  <c r="GL72" i="1"/>
  <c r="GL71" i="1"/>
  <c r="GL70" i="1"/>
  <c r="GL69" i="1"/>
  <c r="GL68" i="1"/>
  <c r="GL67" i="1"/>
  <c r="GL66" i="1"/>
  <c r="GL65" i="1"/>
  <c r="GL64" i="1"/>
  <c r="GL63" i="1"/>
  <c r="GL62" i="1"/>
  <c r="GL61" i="1"/>
  <c r="GL60" i="1"/>
  <c r="GL59" i="1"/>
  <c r="GL58" i="1"/>
  <c r="GL57" i="1"/>
  <c r="GL56" i="1"/>
  <c r="GL55" i="1"/>
  <c r="GL54" i="1"/>
  <c r="GL53" i="1"/>
  <c r="GL52" i="1"/>
  <c r="GL51" i="1"/>
  <c r="GL50" i="1"/>
  <c r="GL49" i="1"/>
  <c r="GL48" i="1"/>
  <c r="GL47" i="1"/>
  <c r="GL46" i="1"/>
  <c r="GL45" i="1"/>
  <c r="GL44" i="1"/>
  <c r="GL43" i="1"/>
  <c r="GL42" i="1"/>
  <c r="GL41" i="1"/>
  <c r="GL40" i="1"/>
  <c r="GL39" i="1"/>
  <c r="GL38" i="1"/>
  <c r="GL37" i="1"/>
  <c r="GL36" i="1"/>
  <c r="GL35" i="1"/>
  <c r="GL34" i="1"/>
  <c r="GL33" i="1"/>
  <c r="GL32" i="1"/>
  <c r="GL31" i="1"/>
  <c r="GL30" i="1"/>
  <c r="GL29" i="1"/>
  <c r="GL28" i="1"/>
  <c r="GL27" i="1"/>
  <c r="GL26" i="1"/>
  <c r="GL25" i="1"/>
  <c r="GL24" i="1"/>
  <c r="GL23" i="1"/>
  <c r="GL22" i="1"/>
  <c r="GL21" i="1"/>
  <c r="GL20" i="1"/>
  <c r="GL19" i="1"/>
  <c r="GL18" i="1"/>
  <c r="GL17" i="1"/>
  <c r="GL16" i="1"/>
  <c r="GL15" i="1"/>
  <c r="GL14" i="1"/>
  <c r="GL13" i="1"/>
  <c r="GL12" i="1"/>
  <c r="FX87" i="1"/>
  <c r="FX86" i="1"/>
  <c r="FX85" i="1"/>
  <c r="FX84" i="1"/>
  <c r="FX83" i="1"/>
  <c r="FX82" i="1"/>
  <c r="FX81" i="1"/>
  <c r="FX80" i="1"/>
  <c r="FX79" i="1"/>
  <c r="FX78" i="1"/>
  <c r="FX77" i="1"/>
  <c r="FX76" i="1"/>
  <c r="FX75" i="1"/>
  <c r="FX74" i="1"/>
  <c r="FX73" i="1"/>
  <c r="FX72" i="1"/>
  <c r="FX71" i="1"/>
  <c r="FX70" i="1"/>
  <c r="FX69" i="1"/>
  <c r="FX68" i="1"/>
  <c r="FX67" i="1"/>
  <c r="FX66" i="1"/>
  <c r="FX65" i="1"/>
  <c r="FX64" i="1"/>
  <c r="FX63" i="1"/>
  <c r="FX62" i="1"/>
  <c r="FX61" i="1"/>
  <c r="FX60" i="1"/>
  <c r="FX59" i="1"/>
  <c r="FX58" i="1"/>
  <c r="FX57" i="1"/>
  <c r="FX56" i="1"/>
  <c r="FX55" i="1"/>
  <c r="FX54" i="1"/>
  <c r="FX53" i="1"/>
  <c r="FX52" i="1"/>
  <c r="FX51" i="1"/>
  <c r="FX50" i="1"/>
  <c r="FX49" i="1"/>
  <c r="FX48" i="1"/>
  <c r="FX47" i="1"/>
  <c r="FX46" i="1"/>
  <c r="FX45" i="1"/>
  <c r="FX44" i="1"/>
  <c r="FX43" i="1"/>
  <c r="FX42" i="1"/>
  <c r="FX41" i="1"/>
  <c r="FX40" i="1"/>
  <c r="FX39" i="1"/>
  <c r="FX38" i="1"/>
  <c r="FX37" i="1"/>
  <c r="FX36" i="1"/>
  <c r="FX35" i="1"/>
  <c r="FX34" i="1"/>
  <c r="FX33" i="1"/>
  <c r="FX32" i="1"/>
  <c r="FX31" i="1"/>
  <c r="FX30" i="1"/>
  <c r="FX29" i="1"/>
  <c r="FX28" i="1"/>
  <c r="FX27" i="1"/>
  <c r="FX26" i="1"/>
  <c r="FX25" i="1"/>
  <c r="FX24" i="1"/>
  <c r="FX23" i="1"/>
  <c r="FX22" i="1"/>
  <c r="FX21" i="1"/>
  <c r="FX20" i="1"/>
  <c r="FX19" i="1"/>
  <c r="FX18" i="1"/>
  <c r="FX17" i="1"/>
  <c r="FX16" i="1"/>
  <c r="FX15" i="1"/>
  <c r="FX14" i="1"/>
  <c r="FX13" i="1"/>
  <c r="FX12" i="1"/>
  <c r="FR87" i="1"/>
  <c r="FR86" i="1"/>
  <c r="FR85" i="1"/>
  <c r="FR84" i="1"/>
  <c r="FR83" i="1"/>
  <c r="FR82" i="1"/>
  <c r="FR81" i="1"/>
  <c r="FR80" i="1"/>
  <c r="FR79" i="1"/>
  <c r="FR78" i="1"/>
  <c r="FR77" i="1"/>
  <c r="FR76" i="1"/>
  <c r="FR75" i="1"/>
  <c r="FR74" i="1"/>
  <c r="FR73" i="1"/>
  <c r="FR72" i="1"/>
  <c r="FR71" i="1"/>
  <c r="FR70" i="1"/>
  <c r="FR69" i="1"/>
  <c r="FR68" i="1"/>
  <c r="FR67" i="1"/>
  <c r="FR66" i="1"/>
  <c r="FR65" i="1"/>
  <c r="FR64" i="1"/>
  <c r="FR63" i="1"/>
  <c r="FR62" i="1"/>
  <c r="FR61" i="1"/>
  <c r="FR60" i="1"/>
  <c r="FR59" i="1"/>
  <c r="FR58" i="1"/>
  <c r="FR57" i="1"/>
  <c r="FR56" i="1"/>
  <c r="FR55" i="1"/>
  <c r="FR54" i="1"/>
  <c r="FR53" i="1"/>
  <c r="FR52" i="1"/>
  <c r="FR51" i="1"/>
  <c r="FR50" i="1"/>
  <c r="FR49" i="1"/>
  <c r="FR48" i="1"/>
  <c r="FR47" i="1"/>
  <c r="FR46" i="1"/>
  <c r="FR45" i="1"/>
  <c r="FR44" i="1"/>
  <c r="FR43" i="1"/>
  <c r="FR42" i="1"/>
  <c r="FR41" i="1"/>
  <c r="FR40" i="1"/>
  <c r="FR39" i="1"/>
  <c r="FR38" i="1"/>
  <c r="FR37" i="1"/>
  <c r="FR36" i="1"/>
  <c r="FR35" i="1"/>
  <c r="FR34" i="1"/>
  <c r="FR33" i="1"/>
  <c r="FR32" i="1"/>
  <c r="FR31" i="1"/>
  <c r="FR30" i="1"/>
  <c r="FR29" i="1"/>
  <c r="FR28" i="1"/>
  <c r="FR27" i="1"/>
  <c r="FR26" i="1"/>
  <c r="FR25" i="1"/>
  <c r="FR24" i="1"/>
  <c r="FR23" i="1"/>
  <c r="FR22" i="1"/>
  <c r="FR21" i="1"/>
  <c r="FR20" i="1"/>
  <c r="FR19" i="1"/>
  <c r="FR18" i="1"/>
  <c r="FR17" i="1"/>
  <c r="FR16" i="1"/>
  <c r="FR15" i="1"/>
  <c r="FR14" i="1"/>
  <c r="FR13" i="1"/>
  <c r="FR12" i="1"/>
  <c r="EY87" i="1"/>
  <c r="EY86" i="1"/>
  <c r="EY85" i="1"/>
  <c r="EY84" i="1"/>
  <c r="EY83" i="1"/>
  <c r="EY82" i="1"/>
  <c r="EY81" i="1"/>
  <c r="EY80" i="1"/>
  <c r="EY79" i="1"/>
  <c r="EY78" i="1"/>
  <c r="EY77" i="1"/>
  <c r="EY76" i="1"/>
  <c r="EY75" i="1"/>
  <c r="EY74" i="1"/>
  <c r="EY73" i="1"/>
  <c r="EY72" i="1"/>
  <c r="EY71" i="1"/>
  <c r="EY70" i="1"/>
  <c r="EY69" i="1"/>
  <c r="EY68" i="1"/>
  <c r="EY67" i="1"/>
  <c r="EY66" i="1"/>
  <c r="EY65" i="1"/>
  <c r="EY64" i="1"/>
  <c r="EY63" i="1"/>
  <c r="EY62" i="1"/>
  <c r="EY61" i="1"/>
  <c r="EY60" i="1"/>
  <c r="EY59" i="1"/>
  <c r="EY58" i="1"/>
  <c r="EY57" i="1"/>
  <c r="EY56" i="1"/>
  <c r="EY55" i="1"/>
  <c r="EY54" i="1"/>
  <c r="EY53" i="1"/>
  <c r="EY52" i="1"/>
  <c r="EY51" i="1"/>
  <c r="EY50" i="1"/>
  <c r="EY49" i="1"/>
  <c r="EY48" i="1"/>
  <c r="EY47" i="1"/>
  <c r="EY46" i="1"/>
  <c r="EY45" i="1"/>
  <c r="EY44" i="1"/>
  <c r="EY43" i="1"/>
  <c r="EY42" i="1"/>
  <c r="EY41" i="1"/>
  <c r="EY40" i="1"/>
  <c r="EY39" i="1"/>
  <c r="EY38" i="1"/>
  <c r="EY37" i="1"/>
  <c r="EY36" i="1"/>
  <c r="EY35" i="1"/>
  <c r="EY34" i="1"/>
  <c r="EY33" i="1"/>
  <c r="EY32" i="1"/>
  <c r="EY31" i="1"/>
  <c r="EY30" i="1"/>
  <c r="EY29" i="1"/>
  <c r="EY28" i="1"/>
  <c r="EY27" i="1"/>
  <c r="EY26" i="1"/>
  <c r="EY25" i="1"/>
  <c r="EY24" i="1"/>
  <c r="EY23" i="1"/>
  <c r="EY22" i="1"/>
  <c r="EY21" i="1"/>
  <c r="EY20" i="1"/>
  <c r="EY19" i="1"/>
  <c r="EY18" i="1"/>
  <c r="EY17" i="1"/>
  <c r="EY16" i="1"/>
  <c r="EY15" i="1"/>
  <c r="EY14" i="1"/>
  <c r="EY13" i="1"/>
  <c r="EY12" i="1"/>
  <c r="ER87" i="1"/>
  <c r="ER86" i="1"/>
  <c r="ER85" i="1"/>
  <c r="ER84" i="1"/>
  <c r="ER83" i="1"/>
  <c r="ER82" i="1"/>
  <c r="ER81" i="1"/>
  <c r="ER80" i="1"/>
  <c r="ER79" i="1"/>
  <c r="ER78" i="1"/>
  <c r="ER77" i="1"/>
  <c r="ER76" i="1"/>
  <c r="ER75" i="1"/>
  <c r="ER74" i="1"/>
  <c r="ER73" i="1"/>
  <c r="ER72" i="1"/>
  <c r="ER71" i="1"/>
  <c r="ER70" i="1"/>
  <c r="ER69" i="1"/>
  <c r="ER68" i="1"/>
  <c r="ER67" i="1"/>
  <c r="ER66" i="1"/>
  <c r="ER65" i="1"/>
  <c r="ER64" i="1"/>
  <c r="ER63" i="1"/>
  <c r="ER62" i="1"/>
  <c r="ER61" i="1"/>
  <c r="ER60" i="1"/>
  <c r="ER59" i="1"/>
  <c r="ER58" i="1"/>
  <c r="ER57" i="1"/>
  <c r="ER56" i="1"/>
  <c r="ER55" i="1"/>
  <c r="ER54" i="1"/>
  <c r="ER53" i="1"/>
  <c r="ER52" i="1"/>
  <c r="ER51" i="1"/>
  <c r="ER50" i="1"/>
  <c r="ER49" i="1"/>
  <c r="ER48" i="1"/>
  <c r="ER47" i="1"/>
  <c r="ER46" i="1"/>
  <c r="ER45" i="1"/>
  <c r="ER44" i="1"/>
  <c r="ER43" i="1"/>
  <c r="ER42" i="1"/>
  <c r="ER41" i="1"/>
  <c r="ER40" i="1"/>
  <c r="ER39" i="1"/>
  <c r="ER38" i="1"/>
  <c r="ER37" i="1"/>
  <c r="ER36" i="1"/>
  <c r="ER35" i="1"/>
  <c r="ER34" i="1"/>
  <c r="ER33" i="1"/>
  <c r="ER32" i="1"/>
  <c r="ER31" i="1"/>
  <c r="ER30" i="1"/>
  <c r="ER29" i="1"/>
  <c r="ER28" i="1"/>
  <c r="ER27" i="1"/>
  <c r="ER26" i="1"/>
  <c r="ER25" i="1"/>
  <c r="ER24" i="1"/>
  <c r="ER23" i="1"/>
  <c r="ER22" i="1"/>
  <c r="ER21" i="1"/>
  <c r="ER20" i="1"/>
  <c r="ER19" i="1"/>
  <c r="ER18" i="1"/>
  <c r="ER17" i="1"/>
  <c r="ER16" i="1"/>
  <c r="ER15" i="1"/>
  <c r="ER14" i="1"/>
  <c r="ER13" i="1"/>
  <c r="ER12" i="1"/>
  <c r="EL87" i="1"/>
  <c r="EL86" i="1"/>
  <c r="EL85" i="1"/>
  <c r="EL84" i="1"/>
  <c r="EL83" i="1"/>
  <c r="EL82" i="1"/>
  <c r="EL81" i="1"/>
  <c r="EL80" i="1"/>
  <c r="EL79" i="1"/>
  <c r="EL78" i="1"/>
  <c r="EL77" i="1"/>
  <c r="EL76" i="1"/>
  <c r="EL75" i="1"/>
  <c r="EL74" i="1"/>
  <c r="EL73" i="1"/>
  <c r="EL72" i="1"/>
  <c r="EL71" i="1"/>
  <c r="EL70" i="1"/>
  <c r="EL69" i="1"/>
  <c r="EL68" i="1"/>
  <c r="EL67" i="1"/>
  <c r="EL66" i="1"/>
  <c r="EL65" i="1"/>
  <c r="EL64" i="1"/>
  <c r="EL63" i="1"/>
  <c r="EL62" i="1"/>
  <c r="EL61" i="1"/>
  <c r="EL60" i="1"/>
  <c r="EL59" i="1"/>
  <c r="EL58" i="1"/>
  <c r="EL57" i="1"/>
  <c r="EL56" i="1"/>
  <c r="EL55" i="1"/>
  <c r="EL54" i="1"/>
  <c r="EL53" i="1"/>
  <c r="EL52" i="1"/>
  <c r="EL51" i="1"/>
  <c r="EL50" i="1"/>
  <c r="EL49" i="1"/>
  <c r="EL48" i="1"/>
  <c r="EL47" i="1"/>
  <c r="EL46" i="1"/>
  <c r="EL45" i="1"/>
  <c r="EL44" i="1"/>
  <c r="EL43" i="1"/>
  <c r="EL42" i="1"/>
  <c r="EL41" i="1"/>
  <c r="EL40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L18" i="1"/>
  <c r="EL17" i="1"/>
  <c r="EL16" i="1"/>
  <c r="EL15" i="1"/>
  <c r="EL14" i="1"/>
  <c r="EL13" i="1"/>
  <c r="EL12" i="1"/>
  <c r="DR87" i="1"/>
  <c r="DR86" i="1"/>
  <c r="DR85" i="1"/>
  <c r="DR84" i="1"/>
  <c r="DR83" i="1"/>
  <c r="DR82" i="1"/>
  <c r="DR81" i="1"/>
  <c r="DR80" i="1"/>
  <c r="DR79" i="1"/>
  <c r="DR78" i="1"/>
  <c r="DR77" i="1"/>
  <c r="DR76" i="1"/>
  <c r="DR75" i="1"/>
  <c r="DR74" i="1"/>
  <c r="DR73" i="1"/>
  <c r="DR72" i="1"/>
  <c r="DR71" i="1"/>
  <c r="DR70" i="1"/>
  <c r="DR69" i="1"/>
  <c r="DR68" i="1"/>
  <c r="DR67" i="1"/>
  <c r="DR66" i="1"/>
  <c r="DR65" i="1"/>
  <c r="DR64" i="1"/>
  <c r="DR63" i="1"/>
  <c r="DR62" i="1"/>
  <c r="DR61" i="1"/>
  <c r="DR60" i="1"/>
  <c r="DR59" i="1"/>
  <c r="DR58" i="1"/>
  <c r="DR57" i="1"/>
  <c r="DR56" i="1"/>
  <c r="DR55" i="1"/>
  <c r="DR54" i="1"/>
  <c r="DR53" i="1"/>
  <c r="DR52" i="1"/>
  <c r="DL87" i="1"/>
  <c r="DL86" i="1"/>
  <c r="DL85" i="1"/>
  <c r="DL84" i="1"/>
  <c r="DL83" i="1"/>
  <c r="DL82" i="1"/>
  <c r="DL81" i="1"/>
  <c r="DL80" i="1"/>
  <c r="DL79" i="1"/>
  <c r="DL78" i="1"/>
  <c r="DL77" i="1"/>
  <c r="DL76" i="1"/>
  <c r="DL75" i="1"/>
  <c r="DL74" i="1"/>
  <c r="DL73" i="1"/>
  <c r="DL72" i="1"/>
  <c r="DL71" i="1"/>
  <c r="DL70" i="1"/>
  <c r="DL69" i="1"/>
  <c r="DL68" i="1"/>
  <c r="DL67" i="1"/>
  <c r="DL66" i="1"/>
  <c r="DL65" i="1"/>
  <c r="DL64" i="1"/>
  <c r="DL63" i="1"/>
  <c r="DL62" i="1"/>
  <c r="DL61" i="1"/>
  <c r="DL60" i="1"/>
  <c r="DL59" i="1"/>
  <c r="DL58" i="1"/>
  <c r="DL57" i="1"/>
  <c r="DL56" i="1"/>
  <c r="DL55" i="1"/>
  <c r="DL54" i="1"/>
  <c r="DL53" i="1"/>
  <c r="DL52" i="1"/>
  <c r="DL51" i="1"/>
  <c r="DL50" i="1"/>
  <c r="DL49" i="1"/>
  <c r="DL48" i="1"/>
  <c r="DL47" i="1"/>
  <c r="DL46" i="1"/>
  <c r="DL45" i="1"/>
  <c r="DL44" i="1"/>
  <c r="DL43" i="1"/>
  <c r="DL42" i="1"/>
  <c r="DL41" i="1"/>
  <c r="DL40" i="1"/>
  <c r="DL39" i="1"/>
  <c r="DL38" i="1"/>
  <c r="DL37" i="1"/>
  <c r="DL36" i="1"/>
  <c r="DL35" i="1"/>
  <c r="DL34" i="1"/>
  <c r="DL33" i="1"/>
  <c r="DL32" i="1"/>
  <c r="DL31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L18" i="1"/>
  <c r="DL17" i="1"/>
  <c r="DL16" i="1"/>
  <c r="DL15" i="1"/>
  <c r="DL14" i="1"/>
  <c r="DL13" i="1"/>
  <c r="DL12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CY87" i="1"/>
  <c r="CY86" i="1"/>
  <c r="CY85" i="1"/>
  <c r="CY84" i="1"/>
  <c r="CY83" i="1"/>
  <c r="CY82" i="1"/>
  <c r="CY81" i="1"/>
  <c r="CY80" i="1"/>
  <c r="CY79" i="1"/>
  <c r="CY78" i="1"/>
  <c r="CY77" i="1"/>
  <c r="CY76" i="1"/>
  <c r="CY75" i="1"/>
  <c r="CY74" i="1"/>
  <c r="CY73" i="1"/>
  <c r="CY72" i="1"/>
  <c r="CY71" i="1"/>
  <c r="CY70" i="1"/>
  <c r="CY69" i="1"/>
  <c r="CY68" i="1"/>
  <c r="CY67" i="1"/>
  <c r="CY66" i="1"/>
  <c r="CY65" i="1"/>
  <c r="CY64" i="1"/>
  <c r="CY63" i="1"/>
  <c r="CY62" i="1"/>
  <c r="CY61" i="1"/>
  <c r="CY60" i="1"/>
  <c r="CY59" i="1"/>
  <c r="CY58" i="1"/>
  <c r="CY57" i="1"/>
  <c r="CY56" i="1"/>
  <c r="CY55" i="1"/>
  <c r="CY54" i="1"/>
  <c r="CY53" i="1"/>
  <c r="CY52" i="1"/>
  <c r="CY51" i="1"/>
  <c r="CY50" i="1"/>
  <c r="CY49" i="1"/>
  <c r="CY48" i="1"/>
  <c r="CY47" i="1"/>
  <c r="CY46" i="1"/>
  <c r="CY45" i="1"/>
  <c r="CY44" i="1"/>
  <c r="CY43" i="1"/>
  <c r="CY42" i="1"/>
  <c r="CY41" i="1"/>
  <c r="CY40" i="1"/>
  <c r="CY39" i="1"/>
  <c r="CY38" i="1"/>
  <c r="CY37" i="1"/>
  <c r="CY36" i="1"/>
  <c r="CY35" i="1"/>
  <c r="CY34" i="1"/>
  <c r="CY33" i="1"/>
  <c r="CY32" i="1"/>
  <c r="CY31" i="1"/>
  <c r="CY30" i="1"/>
  <c r="CY29" i="1"/>
  <c r="CY28" i="1"/>
  <c r="CY27" i="1"/>
  <c r="CY26" i="1"/>
  <c r="CY25" i="1"/>
  <c r="CY24" i="1"/>
  <c r="CY23" i="1"/>
  <c r="CY22" i="1"/>
  <c r="CY21" i="1"/>
  <c r="CY20" i="1"/>
  <c r="CY19" i="1"/>
  <c r="CY18" i="1"/>
  <c r="CY17" i="1"/>
  <c r="CY16" i="1"/>
  <c r="CY15" i="1"/>
  <c r="CY14" i="1"/>
  <c r="CY13" i="1"/>
  <c r="CY12" i="1"/>
  <c r="CR87" i="1"/>
  <c r="CR86" i="1"/>
  <c r="CR85" i="1"/>
  <c r="CR84" i="1"/>
  <c r="CR83" i="1"/>
  <c r="CR82" i="1"/>
  <c r="CR81" i="1"/>
  <c r="CR80" i="1"/>
  <c r="CR79" i="1"/>
  <c r="CR78" i="1"/>
  <c r="CR77" i="1"/>
  <c r="CR76" i="1"/>
  <c r="CR75" i="1"/>
  <c r="CR74" i="1"/>
  <c r="CR73" i="1"/>
  <c r="CR72" i="1"/>
  <c r="CR71" i="1"/>
  <c r="CR70" i="1"/>
  <c r="CR69" i="1"/>
  <c r="CR68" i="1"/>
  <c r="CR67" i="1"/>
  <c r="CR66" i="1"/>
  <c r="CR65" i="1"/>
  <c r="CR64" i="1"/>
  <c r="CR63" i="1"/>
  <c r="CR62" i="1"/>
  <c r="CR61" i="1"/>
  <c r="CR60" i="1"/>
  <c r="CR59" i="1"/>
  <c r="CR58" i="1"/>
  <c r="CR57" i="1"/>
  <c r="CR56" i="1"/>
  <c r="CR55" i="1"/>
  <c r="CR54" i="1"/>
  <c r="CR53" i="1"/>
  <c r="CR52" i="1"/>
  <c r="CR51" i="1"/>
  <c r="CR50" i="1"/>
  <c r="CR49" i="1"/>
  <c r="CR48" i="1"/>
  <c r="CR47" i="1"/>
  <c r="CR46" i="1"/>
  <c r="CR45" i="1"/>
  <c r="CR44" i="1"/>
  <c r="CR43" i="1"/>
  <c r="CR42" i="1"/>
  <c r="CR41" i="1"/>
  <c r="CR40" i="1"/>
  <c r="CR39" i="1"/>
  <c r="CR38" i="1"/>
  <c r="CR37" i="1"/>
  <c r="CR36" i="1"/>
  <c r="CR35" i="1"/>
  <c r="CR34" i="1"/>
  <c r="CR33" i="1"/>
  <c r="CR32" i="1"/>
  <c r="CR31" i="1"/>
  <c r="CR30" i="1"/>
  <c r="CR29" i="1"/>
  <c r="CR28" i="1"/>
  <c r="CR27" i="1"/>
  <c r="CR26" i="1"/>
  <c r="CR25" i="1"/>
  <c r="CR24" i="1"/>
  <c r="CR23" i="1"/>
  <c r="CR22" i="1"/>
  <c r="CR21" i="1"/>
  <c r="CR20" i="1"/>
  <c r="CR19" i="1"/>
  <c r="CR18" i="1"/>
  <c r="CR17" i="1"/>
  <c r="CR16" i="1"/>
  <c r="CR15" i="1"/>
  <c r="CR14" i="1"/>
  <c r="CR13" i="1"/>
  <c r="CR12" i="1"/>
  <c r="DQ51" i="1"/>
  <c r="K49" i="4" s="1"/>
  <c r="GE87" i="1"/>
  <c r="GE86" i="1"/>
  <c r="GE85" i="1"/>
  <c r="GE84" i="1"/>
  <c r="GE83" i="1"/>
  <c r="GE82" i="1"/>
  <c r="GE81" i="1"/>
  <c r="GE80" i="1"/>
  <c r="GE79" i="1"/>
  <c r="GE78" i="1"/>
  <c r="GE77" i="1"/>
  <c r="GE76" i="1"/>
  <c r="GE75" i="1"/>
  <c r="GE74" i="1"/>
  <c r="GE73" i="1"/>
  <c r="GE72" i="1"/>
  <c r="GE71" i="1"/>
  <c r="GE70" i="1"/>
  <c r="GE69" i="1"/>
  <c r="GE68" i="1"/>
  <c r="GE67" i="1"/>
  <c r="GE66" i="1"/>
  <c r="GE65" i="1"/>
  <c r="GE64" i="1"/>
  <c r="GE63" i="1"/>
  <c r="GE62" i="1"/>
  <c r="GE61" i="1"/>
  <c r="GE60" i="1"/>
  <c r="GE59" i="1"/>
  <c r="GE58" i="1"/>
  <c r="GE57" i="1"/>
  <c r="GE56" i="1"/>
  <c r="GE55" i="1"/>
  <c r="GE54" i="1"/>
  <c r="GE53" i="1"/>
  <c r="GE52" i="1"/>
  <c r="GE51" i="1"/>
  <c r="GE50" i="1"/>
  <c r="GE49" i="1"/>
  <c r="GE48" i="1"/>
  <c r="GE47" i="1"/>
  <c r="GE46" i="1"/>
  <c r="GE45" i="1"/>
  <c r="GE44" i="1"/>
  <c r="GE43" i="1"/>
  <c r="GE42" i="1"/>
  <c r="GE41" i="1"/>
  <c r="GE40" i="1"/>
  <c r="GE39" i="1"/>
  <c r="GE38" i="1"/>
  <c r="GE37" i="1"/>
  <c r="GE36" i="1"/>
  <c r="GE35" i="1"/>
  <c r="GE34" i="1"/>
  <c r="GE33" i="1"/>
  <c r="GE32" i="1"/>
  <c r="GE31" i="1"/>
  <c r="GE30" i="1"/>
  <c r="GE29" i="1"/>
  <c r="GE28" i="1"/>
  <c r="GE27" i="1"/>
  <c r="GE26" i="1"/>
  <c r="GE25" i="1"/>
  <c r="GE24" i="1"/>
  <c r="GE23" i="1"/>
  <c r="GE22" i="1"/>
  <c r="GE21" i="1"/>
  <c r="GE20" i="1"/>
  <c r="GE19" i="1"/>
  <c r="GE18" i="1"/>
  <c r="GE17" i="1"/>
  <c r="GE16" i="1"/>
  <c r="GE15" i="1"/>
  <c r="GE14" i="1"/>
  <c r="GE13" i="1"/>
  <c r="GE12" i="1"/>
  <c r="FF87" i="1"/>
  <c r="FF86" i="1"/>
  <c r="FF85" i="1"/>
  <c r="FF84" i="1"/>
  <c r="FF83" i="1"/>
  <c r="FF82" i="1"/>
  <c r="FF81" i="1"/>
  <c r="FF80" i="1"/>
  <c r="FF79" i="1"/>
  <c r="FF78" i="1"/>
  <c r="FF77" i="1"/>
  <c r="FF76" i="1"/>
  <c r="FF75" i="1"/>
  <c r="FF74" i="1"/>
  <c r="FF73" i="1"/>
  <c r="FF72" i="1"/>
  <c r="FF71" i="1"/>
  <c r="FF70" i="1"/>
  <c r="FF69" i="1"/>
  <c r="FF68" i="1"/>
  <c r="FF67" i="1"/>
  <c r="FF66" i="1"/>
  <c r="FF65" i="1"/>
  <c r="FF64" i="1"/>
  <c r="FF63" i="1"/>
  <c r="FF62" i="1"/>
  <c r="FF61" i="1"/>
  <c r="FF60" i="1"/>
  <c r="FF59" i="1"/>
  <c r="FF58" i="1"/>
  <c r="FF57" i="1"/>
  <c r="FF56" i="1"/>
  <c r="FF55" i="1"/>
  <c r="FF54" i="1"/>
  <c r="FF53" i="1"/>
  <c r="FF52" i="1"/>
  <c r="FF51" i="1"/>
  <c r="FF50" i="1"/>
  <c r="FF49" i="1"/>
  <c r="FF48" i="1"/>
  <c r="FF47" i="1"/>
  <c r="FF46" i="1"/>
  <c r="FF45" i="1"/>
  <c r="FF44" i="1"/>
  <c r="FF43" i="1"/>
  <c r="FF42" i="1"/>
  <c r="FF41" i="1"/>
  <c r="FF40" i="1"/>
  <c r="FF39" i="1"/>
  <c r="FF38" i="1"/>
  <c r="FF37" i="1"/>
  <c r="FF36" i="1"/>
  <c r="FF35" i="1"/>
  <c r="FF34" i="1"/>
  <c r="FF33" i="1"/>
  <c r="FF32" i="1"/>
  <c r="FF31" i="1"/>
  <c r="FF30" i="1"/>
  <c r="FF29" i="1"/>
  <c r="FF28" i="1"/>
  <c r="FF27" i="1"/>
  <c r="FF26" i="1"/>
  <c r="FF25" i="1"/>
  <c r="FF24" i="1"/>
  <c r="FF23" i="1"/>
  <c r="FF22" i="1"/>
  <c r="FF21" i="1"/>
  <c r="FF20" i="1"/>
  <c r="FF19" i="1"/>
  <c r="FF18" i="1"/>
  <c r="FF17" i="1"/>
  <c r="FF16" i="1"/>
  <c r="FF15" i="1"/>
  <c r="FF14" i="1"/>
  <c r="FD13" i="1"/>
  <c r="DY87" i="1"/>
  <c r="DY86" i="1"/>
  <c r="DY85" i="1"/>
  <c r="DY84" i="1"/>
  <c r="DY83" i="1"/>
  <c r="DY82" i="1"/>
  <c r="DY81" i="1"/>
  <c r="DY80" i="1"/>
  <c r="DY79" i="1"/>
  <c r="DY78" i="1"/>
  <c r="DY77" i="1"/>
  <c r="DY76" i="1"/>
  <c r="DY75" i="1"/>
  <c r="DY74" i="1"/>
  <c r="DY73" i="1"/>
  <c r="DY72" i="1"/>
  <c r="DY71" i="1"/>
  <c r="DY70" i="1"/>
  <c r="DY69" i="1"/>
  <c r="DY68" i="1"/>
  <c r="DY67" i="1"/>
  <c r="DY66" i="1"/>
  <c r="DY65" i="1"/>
  <c r="DY64" i="1"/>
  <c r="DY63" i="1"/>
  <c r="DY62" i="1"/>
  <c r="DY61" i="1"/>
  <c r="DY60" i="1"/>
  <c r="DY59" i="1"/>
  <c r="DY58" i="1"/>
  <c r="DY57" i="1"/>
  <c r="DY56" i="1"/>
  <c r="DY55" i="1"/>
  <c r="DY54" i="1"/>
  <c r="DY53" i="1"/>
  <c r="DY52" i="1"/>
  <c r="DY51" i="1"/>
  <c r="DY50" i="1"/>
  <c r="DY49" i="1"/>
  <c r="DY48" i="1"/>
  <c r="DY47" i="1"/>
  <c r="DY46" i="1"/>
  <c r="DY45" i="1"/>
  <c r="DY44" i="1"/>
  <c r="DY43" i="1"/>
  <c r="DY42" i="1"/>
  <c r="DY41" i="1"/>
  <c r="DY40" i="1"/>
  <c r="DY39" i="1"/>
  <c r="DY38" i="1"/>
  <c r="DY37" i="1"/>
  <c r="DY36" i="1"/>
  <c r="DY35" i="1"/>
  <c r="DY34" i="1"/>
  <c r="DY33" i="1"/>
  <c r="DY32" i="1"/>
  <c r="DY31" i="1"/>
  <c r="DY30" i="1"/>
  <c r="DY29" i="1"/>
  <c r="DY28" i="1"/>
  <c r="DY27" i="1"/>
  <c r="DY26" i="1"/>
  <c r="DY25" i="1"/>
  <c r="DY24" i="1"/>
  <c r="DY23" i="1"/>
  <c r="DY22" i="1"/>
  <c r="DY21" i="1"/>
  <c r="DY20" i="1"/>
  <c r="DY19" i="1"/>
  <c r="DY18" i="1"/>
  <c r="DY17" i="1"/>
  <c r="DY16" i="1"/>
  <c r="DY15" i="1"/>
  <c r="DY14" i="1"/>
  <c r="DY13" i="1"/>
  <c r="DY12" i="1"/>
  <c r="GR89" i="1"/>
  <c r="GQ89" i="1"/>
  <c r="GO89" i="1"/>
  <c r="GK89" i="1"/>
  <c r="GJ89" i="1"/>
  <c r="GH89" i="1"/>
  <c r="GD89" i="1"/>
  <c r="GC89" i="1"/>
  <c r="GA89" i="1"/>
  <c r="FW89" i="1"/>
  <c r="FU89" i="1"/>
  <c r="FQ89" i="1"/>
  <c r="FO89" i="1"/>
  <c r="FL89" i="1"/>
  <c r="FK89" i="1"/>
  <c r="FI89" i="1"/>
  <c r="FE89" i="1"/>
  <c r="FB89" i="1"/>
  <c r="EX89" i="1"/>
  <c r="EW89" i="1"/>
  <c r="EU89" i="1"/>
  <c r="EQ89" i="1"/>
  <c r="EO89" i="1"/>
  <c r="EK89" i="1"/>
  <c r="EJ89" i="1"/>
  <c r="EH89" i="1"/>
  <c r="EE89" i="1"/>
  <c r="ED89" i="1"/>
  <c r="EB89" i="1"/>
  <c r="DX89" i="1"/>
  <c r="DW89" i="1"/>
  <c r="DU89" i="1"/>
  <c r="DO89" i="1"/>
  <c r="DK89" i="1"/>
  <c r="DI89" i="1"/>
  <c r="DE89" i="1"/>
  <c r="DD89" i="1"/>
  <c r="DB89" i="1"/>
  <c r="CX89" i="1"/>
  <c r="CW89" i="1"/>
  <c r="CU89" i="1"/>
  <c r="CQ89" i="1"/>
  <c r="CP89" i="1"/>
  <c r="CO89" i="1"/>
  <c r="CM89" i="1"/>
  <c r="CI89" i="1"/>
  <c r="CE89" i="1"/>
  <c r="G41" i="3"/>
  <c r="G38" i="3"/>
  <c r="G35" i="3"/>
  <c r="G20" i="3"/>
  <c r="CJ87" i="1"/>
  <c r="CJ86" i="1"/>
  <c r="CJ85" i="1"/>
  <c r="CJ84" i="1"/>
  <c r="CJ83" i="1"/>
  <c r="CJ82" i="1"/>
  <c r="CJ81" i="1"/>
  <c r="CJ80" i="1"/>
  <c r="CJ79" i="1"/>
  <c r="CJ78" i="1"/>
  <c r="CJ77" i="1"/>
  <c r="CJ76" i="1"/>
  <c r="CJ75" i="1"/>
  <c r="CJ74" i="1"/>
  <c r="CJ73" i="1"/>
  <c r="CJ72" i="1"/>
  <c r="CJ71" i="1"/>
  <c r="CJ70" i="1"/>
  <c r="CJ69" i="1"/>
  <c r="CJ68" i="1"/>
  <c r="CJ67" i="1"/>
  <c r="CJ66" i="1"/>
  <c r="CJ65" i="1"/>
  <c r="CJ64" i="1"/>
  <c r="CJ63" i="1"/>
  <c r="CJ62" i="1"/>
  <c r="CJ61" i="1"/>
  <c r="CJ60" i="1"/>
  <c r="CJ59" i="1"/>
  <c r="CJ58" i="1"/>
  <c r="CJ57" i="1"/>
  <c r="CJ56" i="1"/>
  <c r="CJ55" i="1"/>
  <c r="CJ54" i="1"/>
  <c r="CJ53" i="1"/>
  <c r="CJ52" i="1"/>
  <c r="CJ51" i="1"/>
  <c r="CJ50" i="1"/>
  <c r="CJ49" i="1"/>
  <c r="CJ48" i="1"/>
  <c r="FP87" i="11"/>
  <c r="FP86" i="11"/>
  <c r="FP85" i="11"/>
  <c r="FP84" i="11"/>
  <c r="FP83" i="11"/>
  <c r="FP82" i="11"/>
  <c r="FP81" i="11"/>
  <c r="FP80" i="11"/>
  <c r="FP79" i="11"/>
  <c r="FP78" i="11"/>
  <c r="FP77" i="11"/>
  <c r="FP76" i="11"/>
  <c r="FP75" i="11"/>
  <c r="FP74" i="11"/>
  <c r="FP73" i="11"/>
  <c r="FP72" i="11"/>
  <c r="FP71" i="11"/>
  <c r="FP70" i="11"/>
  <c r="FP69" i="11"/>
  <c r="FP68" i="11"/>
  <c r="FP67" i="11"/>
  <c r="FP66" i="11"/>
  <c r="FP65" i="11"/>
  <c r="FP64" i="11"/>
  <c r="FP63" i="11"/>
  <c r="FP62" i="11"/>
  <c r="FP61" i="11"/>
  <c r="FP60" i="11"/>
  <c r="FP59" i="11"/>
  <c r="FP58" i="11"/>
  <c r="FP57" i="11"/>
  <c r="FP56" i="11"/>
  <c r="FP55" i="11"/>
  <c r="FP54" i="11"/>
  <c r="FP53" i="11"/>
  <c r="FP52" i="11"/>
  <c r="FP51" i="11"/>
  <c r="FP50" i="11"/>
  <c r="FP49" i="11"/>
  <c r="FP48" i="11"/>
  <c r="FP47" i="11"/>
  <c r="FP46" i="11"/>
  <c r="FP45" i="11"/>
  <c r="FP44" i="11"/>
  <c r="FP43" i="11"/>
  <c r="FP42" i="11"/>
  <c r="FP41" i="11"/>
  <c r="FP40" i="11"/>
  <c r="FP39" i="11"/>
  <c r="FP38" i="11"/>
  <c r="FP37" i="11"/>
  <c r="FP36" i="11"/>
  <c r="FP35" i="11"/>
  <c r="FP34" i="11"/>
  <c r="FP33" i="11"/>
  <c r="FP32" i="11"/>
  <c r="FP31" i="11"/>
  <c r="FP30" i="11"/>
  <c r="FP29" i="11"/>
  <c r="FP28" i="11"/>
  <c r="FP27" i="11"/>
  <c r="FP26" i="11"/>
  <c r="FP25" i="11"/>
  <c r="FP24" i="11"/>
  <c r="FP23" i="11"/>
  <c r="FP22" i="11"/>
  <c r="FP21" i="11"/>
  <c r="FP20" i="11"/>
  <c r="FP19" i="11"/>
  <c r="FP18" i="11"/>
  <c r="FP17" i="11"/>
  <c r="FP16" i="11"/>
  <c r="FP15" i="11"/>
  <c r="FP14" i="11"/>
  <c r="FP13" i="11"/>
  <c r="FP12" i="11"/>
  <c r="GK87" i="11"/>
  <c r="GK86" i="11"/>
  <c r="GK85" i="11"/>
  <c r="GK84" i="11"/>
  <c r="GK83" i="11"/>
  <c r="GK82" i="11"/>
  <c r="GK81" i="11"/>
  <c r="GK80" i="11"/>
  <c r="GK79" i="11"/>
  <c r="GK78" i="11"/>
  <c r="GK77" i="11"/>
  <c r="GK76" i="11"/>
  <c r="GK75" i="11"/>
  <c r="GK74" i="11"/>
  <c r="GK73" i="11"/>
  <c r="GK72" i="11"/>
  <c r="GK71" i="11"/>
  <c r="GK70" i="11"/>
  <c r="GK69" i="11"/>
  <c r="GK68" i="11"/>
  <c r="GK67" i="11"/>
  <c r="GK66" i="11"/>
  <c r="GK65" i="11"/>
  <c r="GK64" i="11"/>
  <c r="GK63" i="11"/>
  <c r="GK62" i="11"/>
  <c r="GK61" i="11"/>
  <c r="GK60" i="11"/>
  <c r="GK59" i="11"/>
  <c r="GK58" i="11"/>
  <c r="GK57" i="11"/>
  <c r="GK56" i="11"/>
  <c r="GK55" i="11"/>
  <c r="GK54" i="11"/>
  <c r="GK53" i="11"/>
  <c r="GK52" i="11"/>
  <c r="GK51" i="11"/>
  <c r="GK50" i="11"/>
  <c r="GK49" i="11"/>
  <c r="GK48" i="11"/>
  <c r="GK47" i="11"/>
  <c r="GK46" i="11"/>
  <c r="GK45" i="11"/>
  <c r="GK44" i="11"/>
  <c r="GK43" i="11"/>
  <c r="GK42" i="11"/>
  <c r="GK41" i="11"/>
  <c r="GK40" i="11"/>
  <c r="GK39" i="11"/>
  <c r="GK38" i="11"/>
  <c r="GK37" i="11"/>
  <c r="GK36" i="11"/>
  <c r="GK35" i="11"/>
  <c r="GK34" i="11"/>
  <c r="GK33" i="11"/>
  <c r="GK32" i="11"/>
  <c r="GK31" i="11"/>
  <c r="GK30" i="11"/>
  <c r="GK29" i="11"/>
  <c r="GK28" i="11"/>
  <c r="GK27" i="11"/>
  <c r="GK26" i="11"/>
  <c r="GK25" i="11"/>
  <c r="GK24" i="11"/>
  <c r="GK23" i="11"/>
  <c r="GK22" i="11"/>
  <c r="GK21" i="11"/>
  <c r="GK20" i="11"/>
  <c r="GK19" i="11"/>
  <c r="GK18" i="11"/>
  <c r="GK17" i="11"/>
  <c r="GK16" i="11"/>
  <c r="GK15" i="11"/>
  <c r="GK14" i="11"/>
  <c r="GK13" i="11"/>
  <c r="GK12" i="11"/>
  <c r="GD87" i="11"/>
  <c r="GD86" i="11"/>
  <c r="GD85" i="11"/>
  <c r="GD84" i="11"/>
  <c r="GD83" i="11"/>
  <c r="GD82" i="11"/>
  <c r="GD81" i="11"/>
  <c r="GD80" i="11"/>
  <c r="GD79" i="11"/>
  <c r="GD78" i="11"/>
  <c r="GD77" i="11"/>
  <c r="GD76" i="11"/>
  <c r="GD75" i="11"/>
  <c r="GD74" i="11"/>
  <c r="GD73" i="11"/>
  <c r="GD72" i="11"/>
  <c r="GD71" i="11"/>
  <c r="GD70" i="11"/>
  <c r="GD69" i="11"/>
  <c r="GD68" i="11"/>
  <c r="GD67" i="11"/>
  <c r="GD66" i="11"/>
  <c r="GD65" i="11"/>
  <c r="GD64" i="11"/>
  <c r="GD63" i="11"/>
  <c r="GD62" i="11"/>
  <c r="GD61" i="11"/>
  <c r="GD60" i="11"/>
  <c r="GD59" i="11"/>
  <c r="GD58" i="11"/>
  <c r="GD57" i="11"/>
  <c r="GD56" i="11"/>
  <c r="GD55" i="11"/>
  <c r="GD54" i="11"/>
  <c r="GD53" i="11"/>
  <c r="GD52" i="11"/>
  <c r="GD51" i="11"/>
  <c r="GD50" i="11"/>
  <c r="GD49" i="11"/>
  <c r="GD48" i="11"/>
  <c r="GD47" i="11"/>
  <c r="GD46" i="11"/>
  <c r="GD45" i="11"/>
  <c r="GD44" i="11"/>
  <c r="GD43" i="11"/>
  <c r="GD42" i="11"/>
  <c r="GD41" i="11"/>
  <c r="GD40" i="11"/>
  <c r="GD39" i="11"/>
  <c r="GD38" i="11"/>
  <c r="GD37" i="11"/>
  <c r="GD36" i="11"/>
  <c r="GD35" i="11"/>
  <c r="GD34" i="11"/>
  <c r="GD33" i="11"/>
  <c r="GD32" i="11"/>
  <c r="GD31" i="11"/>
  <c r="GD30" i="11"/>
  <c r="GD29" i="11"/>
  <c r="GD28" i="11"/>
  <c r="GD27" i="11"/>
  <c r="GD26" i="11"/>
  <c r="GD25" i="11"/>
  <c r="GD24" i="11"/>
  <c r="GD23" i="11"/>
  <c r="GD22" i="11"/>
  <c r="GD21" i="11"/>
  <c r="GD20" i="11"/>
  <c r="GD19" i="11"/>
  <c r="GD18" i="11"/>
  <c r="GD17" i="11"/>
  <c r="GD16" i="11"/>
  <c r="GD15" i="11"/>
  <c r="GD14" i="11"/>
  <c r="GD13" i="11"/>
  <c r="GD12" i="11"/>
  <c r="FW87" i="11"/>
  <c r="FW86" i="11"/>
  <c r="FW85" i="11"/>
  <c r="FW84" i="11"/>
  <c r="FW83" i="11"/>
  <c r="FW82" i="11"/>
  <c r="FW81" i="11"/>
  <c r="FW80" i="11"/>
  <c r="FW79" i="11"/>
  <c r="FW78" i="11"/>
  <c r="FW77" i="11"/>
  <c r="FW76" i="11"/>
  <c r="FW75" i="11"/>
  <c r="FW74" i="11"/>
  <c r="FW73" i="11"/>
  <c r="FW72" i="11"/>
  <c r="FW71" i="11"/>
  <c r="FW70" i="11"/>
  <c r="FW69" i="11"/>
  <c r="FW68" i="11"/>
  <c r="FW67" i="11"/>
  <c r="FW66" i="11"/>
  <c r="FW65" i="11"/>
  <c r="FW64" i="11"/>
  <c r="FW63" i="11"/>
  <c r="FW62" i="11"/>
  <c r="FW61" i="11"/>
  <c r="FW60" i="11"/>
  <c r="FW59" i="11"/>
  <c r="FW58" i="11"/>
  <c r="FW57" i="11"/>
  <c r="FW56" i="11"/>
  <c r="FW55" i="11"/>
  <c r="FW54" i="11"/>
  <c r="FW53" i="11"/>
  <c r="FW52" i="11"/>
  <c r="FW51" i="11"/>
  <c r="FW50" i="11"/>
  <c r="FW49" i="11"/>
  <c r="FW48" i="11"/>
  <c r="FW47" i="11"/>
  <c r="FW46" i="11"/>
  <c r="FW45" i="11"/>
  <c r="FW44" i="11"/>
  <c r="FW43" i="11"/>
  <c r="FW42" i="11"/>
  <c r="FW41" i="11"/>
  <c r="FW40" i="11"/>
  <c r="FW39" i="11"/>
  <c r="FW38" i="11"/>
  <c r="FW37" i="11"/>
  <c r="FW36" i="11"/>
  <c r="FW35" i="11"/>
  <c r="FW34" i="11"/>
  <c r="FW33" i="11"/>
  <c r="FW32" i="11"/>
  <c r="FW31" i="11"/>
  <c r="FW30" i="11"/>
  <c r="FW29" i="11"/>
  <c r="FW28" i="11"/>
  <c r="FW27" i="11"/>
  <c r="FW26" i="11"/>
  <c r="FW25" i="11"/>
  <c r="FW24" i="11"/>
  <c r="FW23" i="11"/>
  <c r="FW22" i="11"/>
  <c r="FW21" i="11"/>
  <c r="FW20" i="11"/>
  <c r="FW19" i="11"/>
  <c r="FW18" i="11"/>
  <c r="FW17" i="11"/>
  <c r="FW16" i="11"/>
  <c r="FW15" i="11"/>
  <c r="FW14" i="11"/>
  <c r="FW13" i="11"/>
  <c r="FW12" i="11"/>
  <c r="DC87" i="11"/>
  <c r="DC86" i="11"/>
  <c r="DC85" i="11"/>
  <c r="DC84" i="11"/>
  <c r="DC83" i="11"/>
  <c r="DC82" i="11"/>
  <c r="DC81" i="11"/>
  <c r="DC80" i="11"/>
  <c r="DC79" i="11"/>
  <c r="DC78" i="11"/>
  <c r="DC77" i="11"/>
  <c r="DC76" i="11"/>
  <c r="DC75" i="11"/>
  <c r="DC74" i="11"/>
  <c r="DC73" i="11"/>
  <c r="DC72" i="11"/>
  <c r="DC71" i="11"/>
  <c r="DC70" i="11"/>
  <c r="DC69" i="11"/>
  <c r="DC68" i="11"/>
  <c r="DC67" i="11"/>
  <c r="DC66" i="11"/>
  <c r="DC65" i="11"/>
  <c r="DC64" i="11"/>
  <c r="DC63" i="11"/>
  <c r="DC62" i="11"/>
  <c r="DC61" i="11"/>
  <c r="DC60" i="11"/>
  <c r="DC59" i="11"/>
  <c r="DC58" i="11"/>
  <c r="DC57" i="11"/>
  <c r="DC56" i="11"/>
  <c r="DC55" i="11"/>
  <c r="DC54" i="11"/>
  <c r="DC53" i="11"/>
  <c r="DC52" i="11"/>
  <c r="DC51" i="11"/>
  <c r="DC50" i="11"/>
  <c r="DC49" i="11"/>
  <c r="DC48" i="11"/>
  <c r="DC47" i="11"/>
  <c r="DC46" i="11"/>
  <c r="DC45" i="11"/>
  <c r="DC44" i="11"/>
  <c r="DC43" i="11"/>
  <c r="DC42" i="11"/>
  <c r="DC41" i="11"/>
  <c r="DC40" i="11"/>
  <c r="DC39" i="11"/>
  <c r="DC38" i="11"/>
  <c r="DC37" i="11"/>
  <c r="DC36" i="11"/>
  <c r="DC35" i="11"/>
  <c r="DC34" i="11"/>
  <c r="DC33" i="11"/>
  <c r="DC32" i="11"/>
  <c r="DC31" i="11"/>
  <c r="DC30" i="11"/>
  <c r="DC29" i="11"/>
  <c r="DC28" i="11"/>
  <c r="DC27" i="11"/>
  <c r="DC26" i="11"/>
  <c r="DC25" i="11"/>
  <c r="DC24" i="11"/>
  <c r="DC23" i="11"/>
  <c r="DC22" i="11"/>
  <c r="DC21" i="11"/>
  <c r="DC20" i="11"/>
  <c r="DC19" i="11"/>
  <c r="DC18" i="11"/>
  <c r="DC17" i="11"/>
  <c r="DC16" i="11"/>
  <c r="DC15" i="11"/>
  <c r="DC14" i="11"/>
  <c r="DC13" i="11"/>
  <c r="DC12" i="11"/>
  <c r="EQ87" i="11"/>
  <c r="EQ86" i="11"/>
  <c r="EQ85" i="11"/>
  <c r="EQ84" i="11"/>
  <c r="EQ83" i="11"/>
  <c r="EQ82" i="11"/>
  <c r="EQ81" i="11"/>
  <c r="EQ80" i="11"/>
  <c r="EQ79" i="11"/>
  <c r="EQ78" i="11"/>
  <c r="EQ77" i="11"/>
  <c r="EQ76" i="11"/>
  <c r="EQ75" i="11"/>
  <c r="EQ74" i="11"/>
  <c r="EQ73" i="11"/>
  <c r="EQ72" i="11"/>
  <c r="EQ71" i="11"/>
  <c r="EQ70" i="11"/>
  <c r="EQ69" i="11"/>
  <c r="EQ68" i="11"/>
  <c r="EQ67" i="11"/>
  <c r="EQ66" i="11"/>
  <c r="EQ65" i="11"/>
  <c r="EQ64" i="11"/>
  <c r="EQ63" i="11"/>
  <c r="EQ62" i="11"/>
  <c r="EQ61" i="11"/>
  <c r="EQ60" i="11"/>
  <c r="EQ59" i="11"/>
  <c r="EQ58" i="11"/>
  <c r="EQ57" i="11"/>
  <c r="EQ56" i="11"/>
  <c r="EQ55" i="11"/>
  <c r="EQ54" i="11"/>
  <c r="EQ53" i="11"/>
  <c r="EQ52" i="11"/>
  <c r="EQ51" i="11"/>
  <c r="EQ50" i="11"/>
  <c r="EQ49" i="11"/>
  <c r="EQ48" i="11"/>
  <c r="EQ47" i="11"/>
  <c r="EQ46" i="11"/>
  <c r="EQ45" i="11"/>
  <c r="EQ44" i="11"/>
  <c r="EQ43" i="11"/>
  <c r="EQ42" i="11"/>
  <c r="EQ41" i="11"/>
  <c r="EQ40" i="11"/>
  <c r="EQ39" i="11"/>
  <c r="EQ38" i="11"/>
  <c r="EQ37" i="11"/>
  <c r="EQ36" i="11"/>
  <c r="EQ35" i="11"/>
  <c r="EQ34" i="11"/>
  <c r="EQ33" i="11"/>
  <c r="EQ32" i="11"/>
  <c r="EQ31" i="11"/>
  <c r="EQ30" i="11"/>
  <c r="EQ29" i="11"/>
  <c r="EQ28" i="11"/>
  <c r="EQ27" i="11"/>
  <c r="EQ26" i="11"/>
  <c r="EQ25" i="11"/>
  <c r="EQ24" i="11"/>
  <c r="EQ23" i="11"/>
  <c r="EQ22" i="11"/>
  <c r="EQ21" i="11"/>
  <c r="EQ20" i="11"/>
  <c r="EQ19" i="11"/>
  <c r="EQ18" i="11"/>
  <c r="EQ17" i="11"/>
  <c r="EQ16" i="11"/>
  <c r="EQ15" i="11"/>
  <c r="EQ14" i="11"/>
  <c r="EQ13" i="11"/>
  <c r="EQ12" i="11"/>
  <c r="G16" i="3"/>
  <c r="G30" i="3"/>
  <c r="G34" i="3"/>
  <c r="G42" i="3"/>
  <c r="CH89" i="1"/>
  <c r="G27" i="3"/>
  <c r="G22" i="3"/>
  <c r="G29" i="3"/>
  <c r="G32" i="3"/>
  <c r="G37" i="3"/>
  <c r="G45" i="3"/>
  <c r="CJ17" i="1"/>
  <c r="CC89" i="11"/>
  <c r="CB89" i="11"/>
  <c r="CA89" i="11"/>
  <c r="BY89" i="11"/>
  <c r="BV89" i="11"/>
  <c r="BU89" i="11"/>
  <c r="BT89" i="11"/>
  <c r="BR89" i="11"/>
  <c r="I45" i="14"/>
  <c r="DJ89" i="11"/>
  <c r="DI89" i="11"/>
  <c r="DF89" i="11"/>
  <c r="DB89" i="11"/>
  <c r="CY89" i="11"/>
  <c r="CV89" i="11"/>
  <c r="CU89" i="11"/>
  <c r="CS89" i="11"/>
  <c r="CP89" i="11"/>
  <c r="CO89" i="11"/>
  <c r="CM89" i="11"/>
  <c r="CJ89" i="11"/>
  <c r="CI89" i="11"/>
  <c r="CH89" i="11"/>
  <c r="CF89" i="11"/>
  <c r="H89" i="11"/>
  <c r="GI89" i="11"/>
  <c r="GG89" i="11"/>
  <c r="GB89" i="11"/>
  <c r="FZ89" i="11"/>
  <c r="FU89" i="11"/>
  <c r="FS89" i="11"/>
  <c r="FO89" i="11"/>
  <c r="FN89" i="11"/>
  <c r="FL89" i="11"/>
  <c r="FI89" i="11"/>
  <c r="FH89" i="11"/>
  <c r="FF89" i="11"/>
  <c r="FC89" i="11"/>
  <c r="FB89" i="11"/>
  <c r="EZ89" i="11"/>
  <c r="EW89" i="11"/>
  <c r="EV89" i="11"/>
  <c r="EU89" i="11"/>
  <c r="ET89" i="11"/>
  <c r="EM89" i="11"/>
  <c r="EF89" i="11"/>
  <c r="DZ89" i="11"/>
  <c r="DW89" i="11"/>
  <c r="DV89" i="11"/>
  <c r="DU89" i="11"/>
  <c r="DM89" i="11"/>
  <c r="EC87" i="11"/>
  <c r="EC86" i="11"/>
  <c r="EC85" i="11"/>
  <c r="EC84" i="11"/>
  <c r="EC83" i="11"/>
  <c r="EC82" i="11"/>
  <c r="EC81" i="11"/>
  <c r="EC80" i="11"/>
  <c r="EC79" i="11"/>
  <c r="EC78" i="11"/>
  <c r="EC77" i="11"/>
  <c r="EC76" i="11"/>
  <c r="EC75" i="11"/>
  <c r="EC74" i="11"/>
  <c r="EC73" i="11"/>
  <c r="EC72" i="11"/>
  <c r="EC71" i="11"/>
  <c r="EC70" i="11"/>
  <c r="EC69" i="11"/>
  <c r="EC68" i="11"/>
  <c r="EB67" i="11"/>
  <c r="F67" i="11" s="1"/>
  <c r="I67" i="11" s="1"/>
  <c r="EJ87" i="11"/>
  <c r="EJ86" i="11"/>
  <c r="EJ85" i="11"/>
  <c r="EJ84" i="11"/>
  <c r="EJ83" i="11"/>
  <c r="EJ82" i="11"/>
  <c r="EJ81" i="11"/>
  <c r="EJ80" i="11"/>
  <c r="EJ79" i="11"/>
  <c r="EJ78" i="11"/>
  <c r="EJ77" i="11"/>
  <c r="EJ76" i="11"/>
  <c r="EJ75" i="11"/>
  <c r="EJ74" i="11"/>
  <c r="EJ73" i="11"/>
  <c r="EJ72" i="11"/>
  <c r="EJ71" i="11"/>
  <c r="EJ70" i="11"/>
  <c r="EJ69" i="11"/>
  <c r="EJ68" i="11"/>
  <c r="EJ67" i="11"/>
  <c r="EJ66" i="11"/>
  <c r="EJ65" i="11"/>
  <c r="EJ64" i="11"/>
  <c r="EJ63" i="11"/>
  <c r="EJ62" i="11"/>
  <c r="EJ61" i="11"/>
  <c r="EJ60" i="11"/>
  <c r="EJ59" i="11"/>
  <c r="EJ58" i="11"/>
  <c r="EJ57" i="11"/>
  <c r="EJ56" i="11"/>
  <c r="EJ55" i="11"/>
  <c r="EJ54" i="11"/>
  <c r="EJ53" i="11"/>
  <c r="EJ52" i="11"/>
  <c r="EJ51" i="11"/>
  <c r="EJ50" i="11"/>
  <c r="EJ49" i="11"/>
  <c r="EJ48" i="11"/>
  <c r="EJ47" i="11"/>
  <c r="EJ46" i="11"/>
  <c r="EJ45" i="11"/>
  <c r="EJ44" i="11"/>
  <c r="EJ43" i="11"/>
  <c r="EJ42" i="11"/>
  <c r="EJ41" i="11"/>
  <c r="EJ40" i="11"/>
  <c r="EJ39" i="11"/>
  <c r="EJ38" i="11"/>
  <c r="EJ37" i="11"/>
  <c r="EJ36" i="11"/>
  <c r="EJ35" i="11"/>
  <c r="EJ34" i="11"/>
  <c r="EJ33" i="11"/>
  <c r="EJ32" i="11"/>
  <c r="EJ31" i="11"/>
  <c r="EJ30" i="11"/>
  <c r="EJ29" i="11"/>
  <c r="EJ28" i="11"/>
  <c r="EJ26" i="11"/>
  <c r="EJ25" i="11"/>
  <c r="EJ24" i="11"/>
  <c r="EJ23" i="11"/>
  <c r="EJ22" i="11"/>
  <c r="FV89" i="11"/>
  <c r="GC89" i="11"/>
  <c r="K71" i="9"/>
  <c r="I94" i="4" s="1"/>
  <c r="I71" i="9"/>
  <c r="G94" i="4" s="1"/>
  <c r="G71" i="9"/>
  <c r="E94" i="4" s="1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E71" i="9"/>
  <c r="C94" i="4" s="1"/>
  <c r="H30" i="8"/>
  <c r="H33" i="8" s="1"/>
  <c r="K49" i="14"/>
  <c r="EI89" i="11"/>
  <c r="EJ27" i="11"/>
  <c r="EJ21" i="11"/>
  <c r="EJ20" i="11"/>
  <c r="EJ19" i="11"/>
  <c r="EJ18" i="11"/>
  <c r="EJ17" i="11"/>
  <c r="EJ16" i="11"/>
  <c r="EJ14" i="11"/>
  <c r="EJ13" i="11"/>
  <c r="EJ12" i="11"/>
  <c r="EH89" i="11"/>
  <c r="GJ89" i="11"/>
  <c r="GK89" i="11" l="1"/>
  <c r="DR51" i="1"/>
  <c r="DQ50" i="1"/>
  <c r="CR89" i="1"/>
  <c r="CY89" i="1"/>
  <c r="DF89" i="1"/>
  <c r="ER89" i="1"/>
  <c r="EY89" i="1"/>
  <c r="K49" i="13"/>
  <c r="K51" i="13" s="1"/>
  <c r="I51" i="13"/>
  <c r="K54" i="14"/>
  <c r="BM42" i="11"/>
  <c r="BO43" i="11"/>
  <c r="FW89" i="11"/>
  <c r="BM12" i="11"/>
  <c r="BO13" i="11"/>
  <c r="FR89" i="1"/>
  <c r="DY89" i="1"/>
  <c r="DL89" i="1"/>
  <c r="M71" i="9"/>
  <c r="EL89" i="1"/>
  <c r="I89" i="1"/>
  <c r="M83" i="1"/>
  <c r="M85" i="1"/>
  <c r="M87" i="1"/>
  <c r="V78" i="1"/>
  <c r="V86" i="1"/>
  <c r="R89" i="1"/>
  <c r="I21" i="3"/>
  <c r="FX89" i="1"/>
  <c r="GE89" i="1"/>
  <c r="GL89" i="1"/>
  <c r="GS89" i="1"/>
  <c r="I50" i="3"/>
  <c r="L89" i="1"/>
  <c r="V82" i="1"/>
  <c r="G44" i="3"/>
  <c r="G39" i="3"/>
  <c r="G36" i="3"/>
  <c r="V66" i="1"/>
  <c r="V54" i="1"/>
  <c r="V70" i="1"/>
  <c r="C60" i="3"/>
  <c r="V58" i="1"/>
  <c r="V74" i="1"/>
  <c r="V62" i="1"/>
  <c r="GD89" i="11"/>
  <c r="FP89" i="11"/>
  <c r="A90" i="4"/>
  <c r="A90" i="3"/>
  <c r="CJ15" i="1"/>
  <c r="E89" i="11"/>
  <c r="EJ89" i="11"/>
  <c r="EC67" i="11"/>
  <c r="EB66" i="11"/>
  <c r="F66" i="11" s="1"/>
  <c r="I66" i="11" s="1"/>
  <c r="J67" i="11" s="1"/>
  <c r="G40" i="3"/>
  <c r="CJ16" i="1"/>
  <c r="CJ47" i="1"/>
  <c r="FD12" i="1"/>
  <c r="FF13" i="1"/>
  <c r="G53" i="3"/>
  <c r="K53" i="3" s="1"/>
  <c r="V55" i="1"/>
  <c r="E58" i="3"/>
  <c r="K58" i="3" s="1"/>
  <c r="C63" i="3"/>
  <c r="V65" i="1"/>
  <c r="I64" i="3"/>
  <c r="G69" i="3"/>
  <c r="V71" i="1"/>
  <c r="E74" i="3"/>
  <c r="C79" i="3"/>
  <c r="V81" i="1"/>
  <c r="I80" i="3"/>
  <c r="G85" i="3"/>
  <c r="V87" i="1"/>
  <c r="EP89" i="11"/>
  <c r="G89" i="11"/>
  <c r="G25" i="3"/>
  <c r="G31" i="3"/>
  <c r="C51" i="3"/>
  <c r="K51" i="3" s="1"/>
  <c r="V53" i="1"/>
  <c r="I52" i="3"/>
  <c r="G57" i="3"/>
  <c r="K57" i="3" s="1"/>
  <c r="V59" i="1"/>
  <c r="E62" i="3"/>
  <c r="C67" i="3"/>
  <c r="V69" i="1"/>
  <c r="I68" i="3"/>
  <c r="G73" i="3"/>
  <c r="V75" i="1"/>
  <c r="E78" i="3"/>
  <c r="V80" i="1"/>
  <c r="C83" i="3"/>
  <c r="V85" i="1"/>
  <c r="I84" i="3"/>
  <c r="C39" i="3"/>
  <c r="E50" i="3"/>
  <c r="C55" i="3"/>
  <c r="K55" i="3" s="1"/>
  <c r="V57" i="1"/>
  <c r="I56" i="3"/>
  <c r="K56" i="3" s="1"/>
  <c r="G61" i="3"/>
  <c r="V63" i="1"/>
  <c r="E66" i="3"/>
  <c r="C71" i="3"/>
  <c r="V73" i="1"/>
  <c r="I72" i="3"/>
  <c r="G77" i="3"/>
  <c r="V79" i="1"/>
  <c r="E82" i="3"/>
  <c r="V84" i="1"/>
  <c r="E49" i="3"/>
  <c r="K49" i="3" s="1"/>
  <c r="V51" i="1"/>
  <c r="U89" i="1"/>
  <c r="I10" i="3"/>
  <c r="C12" i="3"/>
  <c r="I14" i="3"/>
  <c r="C16" i="3"/>
  <c r="I17" i="3"/>
  <c r="C21" i="3"/>
  <c r="I22" i="3"/>
  <c r="C24" i="3"/>
  <c r="I25" i="3"/>
  <c r="C27" i="3"/>
  <c r="C29" i="3"/>
  <c r="C31" i="3"/>
  <c r="C33" i="3"/>
  <c r="C35" i="3"/>
  <c r="C37" i="3"/>
  <c r="C41" i="3"/>
  <c r="C43" i="3"/>
  <c r="C45" i="3"/>
  <c r="I46" i="3"/>
  <c r="C48" i="3"/>
  <c r="E54" i="3"/>
  <c r="K54" i="3" s="1"/>
  <c r="C59" i="3"/>
  <c r="K59" i="3" s="1"/>
  <c r="V61" i="1"/>
  <c r="I60" i="3"/>
  <c r="G65" i="3"/>
  <c r="V67" i="1"/>
  <c r="E70" i="3"/>
  <c r="C75" i="3"/>
  <c r="V77" i="1"/>
  <c r="I76" i="3"/>
  <c r="G81" i="3"/>
  <c r="V83" i="1"/>
  <c r="G62" i="3"/>
  <c r="E63" i="3"/>
  <c r="I65" i="3"/>
  <c r="G66" i="3"/>
  <c r="E67" i="3"/>
  <c r="I69" i="3"/>
  <c r="G70" i="3"/>
  <c r="E71" i="3"/>
  <c r="I73" i="3"/>
  <c r="G74" i="3"/>
  <c r="E75" i="3"/>
  <c r="I77" i="3"/>
  <c r="G78" i="3"/>
  <c r="E79" i="3"/>
  <c r="I81" i="3"/>
  <c r="G82" i="3"/>
  <c r="E83" i="3"/>
  <c r="I85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C23" i="3"/>
  <c r="E52" i="3"/>
  <c r="G64" i="3"/>
  <c r="V52" i="1"/>
  <c r="V56" i="1"/>
  <c r="V60" i="1"/>
  <c r="V64" i="1"/>
  <c r="I62" i="3"/>
  <c r="G63" i="3"/>
  <c r="E64" i="3"/>
  <c r="V68" i="1"/>
  <c r="I66" i="3"/>
  <c r="G67" i="3"/>
  <c r="E68" i="3"/>
  <c r="V72" i="1"/>
  <c r="I70" i="3"/>
  <c r="G71" i="3"/>
  <c r="V76" i="1"/>
  <c r="I74" i="3"/>
  <c r="G75" i="3"/>
  <c r="E76" i="3"/>
  <c r="I78" i="3"/>
  <c r="G79" i="3"/>
  <c r="I82" i="3"/>
  <c r="G83" i="3"/>
  <c r="E84" i="3"/>
  <c r="E72" i="3"/>
  <c r="E61" i="3"/>
  <c r="I63" i="3"/>
  <c r="E65" i="3"/>
  <c r="I67" i="3"/>
  <c r="G68" i="3"/>
  <c r="E69" i="3"/>
  <c r="I71" i="3"/>
  <c r="G72" i="3"/>
  <c r="E73" i="3"/>
  <c r="I75" i="3"/>
  <c r="G76" i="3"/>
  <c r="E77" i="3"/>
  <c r="I79" i="3"/>
  <c r="G80" i="3"/>
  <c r="E81" i="3"/>
  <c r="I83" i="3"/>
  <c r="G84" i="3"/>
  <c r="E85" i="3"/>
  <c r="E80" i="3"/>
  <c r="M73" i="9" l="1"/>
  <c r="K94" i="4"/>
  <c r="M51" i="1"/>
  <c r="K48" i="4"/>
  <c r="DR50" i="1"/>
  <c r="DQ49" i="1"/>
  <c r="K47" i="4" s="1"/>
  <c r="K85" i="3"/>
  <c r="K50" i="3"/>
  <c r="M51" i="3" s="1"/>
  <c r="K80" i="3"/>
  <c r="K82" i="3"/>
  <c r="K61" i="3"/>
  <c r="K73" i="3"/>
  <c r="BO12" i="11"/>
  <c r="BM41" i="11"/>
  <c r="BO42" i="11"/>
  <c r="K69" i="3"/>
  <c r="K52" i="3"/>
  <c r="M53" i="3" s="1"/>
  <c r="K81" i="3"/>
  <c r="K65" i="3"/>
  <c r="M59" i="3"/>
  <c r="K77" i="3"/>
  <c r="K89" i="1"/>
  <c r="K66" i="3"/>
  <c r="M55" i="3"/>
  <c r="K60" i="3"/>
  <c r="K72" i="3"/>
  <c r="M73" i="3" s="1"/>
  <c r="M53" i="4"/>
  <c r="K76" i="3"/>
  <c r="K68" i="3"/>
  <c r="K84" i="3"/>
  <c r="K64" i="3"/>
  <c r="M73" i="4"/>
  <c r="M61" i="4"/>
  <c r="K70" i="3"/>
  <c r="I87" i="3"/>
  <c r="I95" i="4" s="1"/>
  <c r="K83" i="3"/>
  <c r="K79" i="3"/>
  <c r="C87" i="4"/>
  <c r="K62" i="3"/>
  <c r="CJ45" i="1"/>
  <c r="G18" i="3"/>
  <c r="T89" i="1"/>
  <c r="K75" i="3"/>
  <c r="C87" i="3"/>
  <c r="C95" i="4" s="1"/>
  <c r="M57" i="3"/>
  <c r="M51" i="4"/>
  <c r="K74" i="3"/>
  <c r="K63" i="3"/>
  <c r="FF12" i="1"/>
  <c r="CJ46" i="1"/>
  <c r="G33" i="3"/>
  <c r="M81" i="4"/>
  <c r="I87" i="4"/>
  <c r="K71" i="3"/>
  <c r="G28" i="3"/>
  <c r="K78" i="3"/>
  <c r="K67" i="3"/>
  <c r="G43" i="3"/>
  <c r="DQ48" i="1"/>
  <c r="DR49" i="1"/>
  <c r="EB65" i="11"/>
  <c r="F65" i="11" s="1"/>
  <c r="I65" i="11" s="1"/>
  <c r="EC66" i="11"/>
  <c r="CJ14" i="1"/>
  <c r="M85" i="3" l="1"/>
  <c r="M49" i="1"/>
  <c r="K46" i="4"/>
  <c r="M61" i="3"/>
  <c r="E48" i="3"/>
  <c r="K48" i="3" s="1"/>
  <c r="M49" i="3" s="1"/>
  <c r="V50" i="1"/>
  <c r="M65" i="3"/>
  <c r="M83" i="3"/>
  <c r="M69" i="3"/>
  <c r="I96" i="4"/>
  <c r="C96" i="4"/>
  <c r="M81" i="3"/>
  <c r="M69" i="4"/>
  <c r="M67" i="3"/>
  <c r="M71" i="4"/>
  <c r="M83" i="4"/>
  <c r="M55" i="4"/>
  <c r="BM40" i="11"/>
  <c r="BO41" i="11"/>
  <c r="M77" i="3"/>
  <c r="M57" i="4"/>
  <c r="M65" i="4"/>
  <c r="M59" i="4"/>
  <c r="M79" i="3"/>
  <c r="M49" i="4"/>
  <c r="M85" i="4"/>
  <c r="G87" i="4"/>
  <c r="M67" i="4"/>
  <c r="M63" i="4"/>
  <c r="M75" i="4"/>
  <c r="M71" i="3"/>
  <c r="DR48" i="1"/>
  <c r="DQ47" i="1"/>
  <c r="K45" i="4" s="1"/>
  <c r="EQ89" i="11"/>
  <c r="EO89" i="11"/>
  <c r="EB64" i="11"/>
  <c r="F64" i="11" s="1"/>
  <c r="I64" i="11" s="1"/>
  <c r="J65" i="11" s="1"/>
  <c r="EC65" i="11"/>
  <c r="M75" i="3"/>
  <c r="M79" i="4"/>
  <c r="CJ44" i="1"/>
  <c r="CJ13" i="1"/>
  <c r="G87" i="3"/>
  <c r="G95" i="4" s="1"/>
  <c r="M63" i="3"/>
  <c r="M77" i="4"/>
  <c r="V49" i="1" l="1"/>
  <c r="E47" i="3"/>
  <c r="K47" i="3" s="1"/>
  <c r="G96" i="4"/>
  <c r="BM39" i="11"/>
  <c r="BO40" i="11"/>
  <c r="CJ43" i="1"/>
  <c r="EB63" i="11"/>
  <c r="F63" i="11" s="1"/>
  <c r="I63" i="11" s="1"/>
  <c r="EC64" i="11"/>
  <c r="M47" i="4"/>
  <c r="V48" i="1"/>
  <c r="E46" i="3"/>
  <c r="K46" i="3" s="1"/>
  <c r="CJ12" i="1"/>
  <c r="DQ46" i="1"/>
  <c r="DR47" i="1"/>
  <c r="K44" i="4" l="1"/>
  <c r="M47" i="1"/>
  <c r="M47" i="3"/>
  <c r="BM38" i="11"/>
  <c r="BO39" i="11"/>
  <c r="DR46" i="1"/>
  <c r="DQ45" i="1"/>
  <c r="K43" i="4" s="1"/>
  <c r="EC63" i="11"/>
  <c r="EB62" i="11"/>
  <c r="F62" i="11" s="1"/>
  <c r="I62" i="11" s="1"/>
  <c r="J63" i="11" s="1"/>
  <c r="CJ42" i="1"/>
  <c r="E45" i="3"/>
  <c r="K45" i="3" s="1"/>
  <c r="V47" i="1"/>
  <c r="DC89" i="11"/>
  <c r="DA89" i="11"/>
  <c r="BM37" i="11" l="1"/>
  <c r="BO38" i="11"/>
  <c r="CJ41" i="1"/>
  <c r="EB61" i="11"/>
  <c r="F61" i="11" s="1"/>
  <c r="I61" i="11" s="1"/>
  <c r="EC62" i="11"/>
  <c r="E44" i="3"/>
  <c r="K44" i="3" s="1"/>
  <c r="M45" i="3" s="1"/>
  <c r="M45" i="4"/>
  <c r="V46" i="1"/>
  <c r="DQ44" i="1"/>
  <c r="DR45" i="1"/>
  <c r="M45" i="1" l="1"/>
  <c r="K42" i="4"/>
  <c r="BM36" i="11"/>
  <c r="BO37" i="11"/>
  <c r="DQ43" i="1"/>
  <c r="K41" i="4" s="1"/>
  <c r="DR44" i="1"/>
  <c r="CJ40" i="1"/>
  <c r="E43" i="3"/>
  <c r="K43" i="3" s="1"/>
  <c r="V45" i="1"/>
  <c r="EB60" i="11"/>
  <c r="F60" i="11" s="1"/>
  <c r="I60" i="11" s="1"/>
  <c r="J61" i="11" s="1"/>
  <c r="EC61" i="11"/>
  <c r="BM35" i="11" l="1"/>
  <c r="BO36" i="11"/>
  <c r="E42" i="3"/>
  <c r="K42" i="3" s="1"/>
  <c r="M43" i="3" s="1"/>
  <c r="M43" i="4"/>
  <c r="V44" i="1"/>
  <c r="EC60" i="11"/>
  <c r="EB59" i="11"/>
  <c r="F59" i="11" s="1"/>
  <c r="I59" i="11" s="1"/>
  <c r="FD89" i="1"/>
  <c r="FF89" i="1"/>
  <c r="CJ39" i="1"/>
  <c r="DQ42" i="1"/>
  <c r="DR43" i="1"/>
  <c r="M43" i="1" l="1"/>
  <c r="K40" i="4"/>
  <c r="BM34" i="11"/>
  <c r="BO35" i="11"/>
  <c r="E41" i="3"/>
  <c r="K41" i="3" s="1"/>
  <c r="V43" i="1"/>
  <c r="CJ38" i="1"/>
  <c r="DQ41" i="1"/>
  <c r="K39" i="4" s="1"/>
  <c r="DR42" i="1"/>
  <c r="EB58" i="11"/>
  <c r="F58" i="11" s="1"/>
  <c r="I58" i="11" s="1"/>
  <c r="J59" i="11" s="1"/>
  <c r="EC59" i="11"/>
  <c r="BM33" i="11" l="1"/>
  <c r="BO34" i="11"/>
  <c r="EC58" i="11"/>
  <c r="EB57" i="11"/>
  <c r="F57" i="11" s="1"/>
  <c r="I57" i="11" s="1"/>
  <c r="CJ37" i="1"/>
  <c r="DQ40" i="1"/>
  <c r="DR41" i="1"/>
  <c r="E40" i="3"/>
  <c r="K40" i="3" s="1"/>
  <c r="M41" i="3" s="1"/>
  <c r="M41" i="4"/>
  <c r="V42" i="1"/>
  <c r="M41" i="1" l="1"/>
  <c r="K38" i="4"/>
  <c r="BM32" i="11"/>
  <c r="BO33" i="11"/>
  <c r="CJ36" i="1"/>
  <c r="DQ39" i="1"/>
  <c r="K37" i="4" s="1"/>
  <c r="DR40" i="1"/>
  <c r="EC57" i="11"/>
  <c r="EB56" i="11"/>
  <c r="F56" i="11" s="1"/>
  <c r="I56" i="11" s="1"/>
  <c r="J57" i="11" s="1"/>
  <c r="E39" i="3"/>
  <c r="K39" i="3" s="1"/>
  <c r="V41" i="1"/>
  <c r="BM31" i="11" l="1"/>
  <c r="BO32" i="11"/>
  <c r="E38" i="3"/>
  <c r="K38" i="3" s="1"/>
  <c r="M39" i="3" s="1"/>
  <c r="M39" i="4"/>
  <c r="V40" i="1"/>
  <c r="CJ35" i="1"/>
  <c r="EC56" i="11"/>
  <c r="EB55" i="11"/>
  <c r="F55" i="11" s="1"/>
  <c r="I55" i="11" s="1"/>
  <c r="DQ38" i="1"/>
  <c r="DR39" i="1"/>
  <c r="K36" i="4" l="1"/>
  <c r="M39" i="1"/>
  <c r="BM30" i="11"/>
  <c r="BO31" i="11"/>
  <c r="E37" i="3"/>
  <c r="K37" i="3" s="1"/>
  <c r="V39" i="1"/>
  <c r="DQ37" i="1"/>
  <c r="K35" i="4" s="1"/>
  <c r="DR38" i="1"/>
  <c r="EC55" i="11"/>
  <c r="EB54" i="11"/>
  <c r="F54" i="11" s="1"/>
  <c r="I54" i="11" s="1"/>
  <c r="J55" i="11" s="1"/>
  <c r="CJ34" i="1"/>
  <c r="BM29" i="11" l="1"/>
  <c r="BO30" i="11"/>
  <c r="DQ36" i="1"/>
  <c r="DR37" i="1"/>
  <c r="E36" i="3"/>
  <c r="K36" i="3" s="1"/>
  <c r="M37" i="3" s="1"/>
  <c r="M37" i="4"/>
  <c r="V38" i="1"/>
  <c r="CJ33" i="1"/>
  <c r="EB53" i="11"/>
  <c r="F53" i="11" s="1"/>
  <c r="I53" i="11" s="1"/>
  <c r="EC54" i="11"/>
  <c r="M37" i="1" l="1"/>
  <c r="K34" i="4"/>
  <c r="BM28" i="11"/>
  <c r="BO29" i="11"/>
  <c r="EC53" i="11"/>
  <c r="EB52" i="11"/>
  <c r="F52" i="11" s="1"/>
  <c r="I52" i="11" s="1"/>
  <c r="J53" i="11" s="1"/>
  <c r="CJ32" i="1"/>
  <c r="E35" i="3"/>
  <c r="K35" i="3" s="1"/>
  <c r="V37" i="1"/>
  <c r="DQ35" i="1"/>
  <c r="K33" i="4" s="1"/>
  <c r="DR36" i="1"/>
  <c r="BM27" i="11" l="1"/>
  <c r="BO28" i="11"/>
  <c r="CJ31" i="1"/>
  <c r="DQ34" i="1"/>
  <c r="DR35" i="1"/>
  <c r="EB51" i="11"/>
  <c r="F51" i="11" s="1"/>
  <c r="I51" i="11" s="1"/>
  <c r="EC52" i="11"/>
  <c r="E34" i="3"/>
  <c r="K34" i="3" s="1"/>
  <c r="M35" i="3" s="1"/>
  <c r="M35" i="4"/>
  <c r="V36" i="1"/>
  <c r="M35" i="1" l="1"/>
  <c r="K32" i="4"/>
  <c r="BM26" i="11"/>
  <c r="BO27" i="11"/>
  <c r="EC51" i="11"/>
  <c r="EB50" i="11"/>
  <c r="F50" i="11" s="1"/>
  <c r="I50" i="11" s="1"/>
  <c r="J51" i="11" s="1"/>
  <c r="DQ33" i="1"/>
  <c r="K31" i="4" s="1"/>
  <c r="DR34" i="1"/>
  <c r="CJ30" i="1"/>
  <c r="V35" i="1"/>
  <c r="E33" i="3"/>
  <c r="K33" i="3" s="1"/>
  <c r="BM25" i="11" l="1"/>
  <c r="BO26" i="11"/>
  <c r="CJ29" i="1"/>
  <c r="DQ32" i="1"/>
  <c r="DR33" i="1"/>
  <c r="EC50" i="11"/>
  <c r="EB49" i="11"/>
  <c r="F49" i="11" s="1"/>
  <c r="I49" i="11" s="1"/>
  <c r="E32" i="3"/>
  <c r="K32" i="3" s="1"/>
  <c r="M33" i="3" s="1"/>
  <c r="M33" i="4"/>
  <c r="V34" i="1"/>
  <c r="M33" i="1" l="1"/>
  <c r="K30" i="4"/>
  <c r="BM24" i="11"/>
  <c r="BO25" i="11"/>
  <c r="E31" i="3"/>
  <c r="K31" i="3" s="1"/>
  <c r="V33" i="1"/>
  <c r="EB48" i="11"/>
  <c r="F48" i="11" s="1"/>
  <c r="I48" i="11" s="1"/>
  <c r="J49" i="11" s="1"/>
  <c r="EC49" i="11"/>
  <c r="DQ31" i="1"/>
  <c r="K29" i="4" s="1"/>
  <c r="DR32" i="1"/>
  <c r="CJ28" i="1"/>
  <c r="BM23" i="11" l="1"/>
  <c r="BO24" i="11"/>
  <c r="DQ30" i="1"/>
  <c r="DR31" i="1"/>
  <c r="CJ27" i="1"/>
  <c r="M31" i="4"/>
  <c r="E30" i="3"/>
  <c r="K30" i="3" s="1"/>
  <c r="M31" i="3" s="1"/>
  <c r="V32" i="1"/>
  <c r="EB47" i="11"/>
  <c r="F47" i="11" s="1"/>
  <c r="I47" i="11" s="1"/>
  <c r="EC48" i="11"/>
  <c r="K28" i="4" l="1"/>
  <c r="M31" i="1"/>
  <c r="BM22" i="11"/>
  <c r="BO23" i="11"/>
  <c r="E29" i="3"/>
  <c r="K29" i="3" s="1"/>
  <c r="V31" i="1"/>
  <c r="EC47" i="11"/>
  <c r="EB46" i="11"/>
  <c r="F46" i="11" s="1"/>
  <c r="I46" i="11" s="1"/>
  <c r="J47" i="11" s="1"/>
  <c r="CJ26" i="1"/>
  <c r="DQ29" i="1"/>
  <c r="K27" i="4" s="1"/>
  <c r="DR30" i="1"/>
  <c r="BM21" i="11" l="1"/>
  <c r="BO22" i="11"/>
  <c r="DQ28" i="1"/>
  <c r="DR29" i="1"/>
  <c r="CJ25" i="1"/>
  <c r="E28" i="3"/>
  <c r="K28" i="3" s="1"/>
  <c r="M29" i="3" s="1"/>
  <c r="M29" i="4"/>
  <c r="V30" i="1"/>
  <c r="EC46" i="11"/>
  <c r="EB45" i="11"/>
  <c r="F45" i="11" s="1"/>
  <c r="I45" i="11" s="1"/>
  <c r="M29" i="1" l="1"/>
  <c r="K26" i="4"/>
  <c r="BM20" i="11"/>
  <c r="BO21" i="11"/>
  <c r="DQ27" i="1"/>
  <c r="K25" i="4" s="1"/>
  <c r="DR28" i="1"/>
  <c r="EB44" i="11"/>
  <c r="F44" i="11" s="1"/>
  <c r="I44" i="11" s="1"/>
  <c r="J45" i="11" s="1"/>
  <c r="EC45" i="11"/>
  <c r="CJ24" i="1"/>
  <c r="E27" i="3"/>
  <c r="K27" i="3" s="1"/>
  <c r="V29" i="1"/>
  <c r="BM19" i="11" l="1"/>
  <c r="BO20" i="11"/>
  <c r="CJ23" i="1"/>
  <c r="E26" i="3"/>
  <c r="K26" i="3" s="1"/>
  <c r="M27" i="3" s="1"/>
  <c r="M27" i="4"/>
  <c r="V28" i="1"/>
  <c r="EC44" i="11"/>
  <c r="EB43" i="11"/>
  <c r="F43" i="11" s="1"/>
  <c r="I43" i="11" s="1"/>
  <c r="DQ26" i="1"/>
  <c r="DR27" i="1"/>
  <c r="M27" i="1" l="1"/>
  <c r="K24" i="4"/>
  <c r="BM18" i="11"/>
  <c r="BO19" i="11"/>
  <c r="E25" i="3"/>
  <c r="K25" i="3" s="1"/>
  <c r="V27" i="1"/>
  <c r="EB42" i="11"/>
  <c r="F42" i="11" s="1"/>
  <c r="I42" i="11" s="1"/>
  <c r="J43" i="11" s="1"/>
  <c r="EC43" i="11"/>
  <c r="DQ25" i="1"/>
  <c r="K23" i="4" s="1"/>
  <c r="DR26" i="1"/>
  <c r="CJ22" i="1"/>
  <c r="BO18" i="11" l="1"/>
  <c r="BO89" i="11"/>
  <c r="E24" i="3"/>
  <c r="K24" i="3" s="1"/>
  <c r="M25" i="3" s="1"/>
  <c r="M25" i="4"/>
  <c r="V26" i="1"/>
  <c r="EB41" i="11"/>
  <c r="F41" i="11" s="1"/>
  <c r="I41" i="11" s="1"/>
  <c r="EC42" i="11"/>
  <c r="DQ24" i="1"/>
  <c r="DR25" i="1"/>
  <c r="CJ21" i="1"/>
  <c r="M25" i="1" l="1"/>
  <c r="K22" i="4"/>
  <c r="BM89" i="11"/>
  <c r="EB40" i="11"/>
  <c r="F40" i="11" s="1"/>
  <c r="I40" i="11" s="1"/>
  <c r="J41" i="11" s="1"/>
  <c r="EC41" i="11"/>
  <c r="CJ20" i="1"/>
  <c r="DQ23" i="1"/>
  <c r="K21" i="4" s="1"/>
  <c r="DR24" i="1"/>
  <c r="E23" i="3"/>
  <c r="K23" i="3" s="1"/>
  <c r="V25" i="1"/>
  <c r="DQ22" i="1" l="1"/>
  <c r="DR23" i="1"/>
  <c r="E22" i="3"/>
  <c r="K22" i="3" s="1"/>
  <c r="M23" i="3" s="1"/>
  <c r="M23" i="4"/>
  <c r="V24" i="1"/>
  <c r="CJ19" i="1"/>
  <c r="EC40" i="11"/>
  <c r="EB39" i="11"/>
  <c r="F39" i="11" s="1"/>
  <c r="I39" i="11" s="1"/>
  <c r="K20" i="4" l="1"/>
  <c r="M23" i="1"/>
  <c r="CJ18" i="1"/>
  <c r="CJ89" i="1" s="1"/>
  <c r="CG89" i="1"/>
  <c r="E21" i="3"/>
  <c r="K21" i="3" s="1"/>
  <c r="V23" i="1"/>
  <c r="EC39" i="11"/>
  <c r="EB38" i="11"/>
  <c r="F38" i="11" s="1"/>
  <c r="I38" i="11" s="1"/>
  <c r="J39" i="11" s="1"/>
  <c r="DQ21" i="1"/>
  <c r="K19" i="4" s="1"/>
  <c r="DR22" i="1"/>
  <c r="DR21" i="1" l="1"/>
  <c r="DQ20" i="1"/>
  <c r="E20" i="3"/>
  <c r="K20" i="3" s="1"/>
  <c r="M21" i="3" s="1"/>
  <c r="M21" i="4"/>
  <c r="V22" i="1"/>
  <c r="EB37" i="11"/>
  <c r="F37" i="11" s="1"/>
  <c r="I37" i="11" s="1"/>
  <c r="EC38" i="11"/>
  <c r="M21" i="1" l="1"/>
  <c r="K18" i="4"/>
  <c r="EB36" i="11"/>
  <c r="F36" i="11" s="1"/>
  <c r="I36" i="11" s="1"/>
  <c r="J37" i="11" s="1"/>
  <c r="EC37" i="11"/>
  <c r="E19" i="3"/>
  <c r="K19" i="3" s="1"/>
  <c r="V21" i="1"/>
  <c r="DQ19" i="1"/>
  <c r="K17" i="4" s="1"/>
  <c r="DR20" i="1"/>
  <c r="EC36" i="11" l="1"/>
  <c r="EB35" i="11"/>
  <c r="F35" i="11" s="1"/>
  <c r="I35" i="11" s="1"/>
  <c r="E18" i="3"/>
  <c r="K18" i="3" s="1"/>
  <c r="M19" i="3" s="1"/>
  <c r="M19" i="4"/>
  <c r="V20" i="1"/>
  <c r="DQ18" i="1"/>
  <c r="DR19" i="1"/>
  <c r="M19" i="1" l="1"/>
  <c r="K16" i="4"/>
  <c r="DR18" i="1"/>
  <c r="DQ17" i="1"/>
  <c r="K15" i="4" s="1"/>
  <c r="EC35" i="11"/>
  <c r="EB34" i="11"/>
  <c r="F34" i="11" s="1"/>
  <c r="I34" i="11" s="1"/>
  <c r="J35" i="11" s="1"/>
  <c r="E17" i="3"/>
  <c r="K17" i="3" s="1"/>
  <c r="V19" i="1"/>
  <c r="E16" i="3" l="1"/>
  <c r="K16" i="3" s="1"/>
  <c r="M17" i="3" s="1"/>
  <c r="M17" i="4"/>
  <c r="V18" i="1"/>
  <c r="EB33" i="11"/>
  <c r="F33" i="11" s="1"/>
  <c r="I33" i="11" s="1"/>
  <c r="EC34" i="11"/>
  <c r="DQ16" i="1"/>
  <c r="DR17" i="1"/>
  <c r="M17" i="1" l="1"/>
  <c r="K14" i="4"/>
  <c r="DQ15" i="1"/>
  <c r="K13" i="4" s="1"/>
  <c r="DR16" i="1"/>
  <c r="E15" i="3"/>
  <c r="K15" i="3" s="1"/>
  <c r="V17" i="1"/>
  <c r="EB32" i="11"/>
  <c r="F32" i="11" s="1"/>
  <c r="I32" i="11" s="1"/>
  <c r="J33" i="11" s="1"/>
  <c r="EC33" i="11"/>
  <c r="EC32" i="11" l="1"/>
  <c r="EB31" i="11"/>
  <c r="F31" i="11" s="1"/>
  <c r="I31" i="11" s="1"/>
  <c r="E14" i="3"/>
  <c r="K14" i="3" s="1"/>
  <c r="M15" i="3" s="1"/>
  <c r="M15" i="4"/>
  <c r="V16" i="1"/>
  <c r="DQ14" i="1"/>
  <c r="DR15" i="1"/>
  <c r="K12" i="4" l="1"/>
  <c r="M15" i="1"/>
  <c r="EB30" i="11"/>
  <c r="F30" i="11" s="1"/>
  <c r="I30" i="11" s="1"/>
  <c r="J31" i="11" s="1"/>
  <c r="EC31" i="11"/>
  <c r="DR14" i="1"/>
  <c r="DQ13" i="1"/>
  <c r="K11" i="4" s="1"/>
  <c r="E13" i="3"/>
  <c r="K13" i="3" s="1"/>
  <c r="V15" i="1"/>
  <c r="A50" i="1" l="1"/>
  <c r="E12" i="3"/>
  <c r="K12" i="3" s="1"/>
  <c r="M13" i="3" s="1"/>
  <c r="M13" i="4"/>
  <c r="V14" i="1"/>
  <c r="EC30" i="11"/>
  <c r="EB29" i="11"/>
  <c r="F29" i="11" s="1"/>
  <c r="I29" i="11" s="1"/>
  <c r="DQ12" i="1"/>
  <c r="DR13" i="1"/>
  <c r="M13" i="1" l="1"/>
  <c r="A51" i="1"/>
  <c r="E11" i="3"/>
  <c r="K11" i="3" s="1"/>
  <c r="V13" i="1"/>
  <c r="DR12" i="1"/>
  <c r="EB28" i="11"/>
  <c r="F28" i="11" s="1"/>
  <c r="I28" i="11" s="1"/>
  <c r="J29" i="11" s="1"/>
  <c r="EC29" i="11"/>
  <c r="K10" i="4" l="1"/>
  <c r="M11" i="4" s="1"/>
  <c r="V12" i="1"/>
  <c r="EB27" i="11"/>
  <c r="F27" i="11" s="1"/>
  <c r="I27" i="11" s="1"/>
  <c r="EC28" i="11"/>
  <c r="E10" i="3"/>
  <c r="K10" i="3" s="1"/>
  <c r="M11" i="3" s="1"/>
  <c r="EC27" i="11" l="1"/>
  <c r="EB26" i="11"/>
  <c r="F26" i="11" s="1"/>
  <c r="I26" i="11" s="1"/>
  <c r="J27" i="11" s="1"/>
  <c r="V89" i="1" l="1"/>
  <c r="EB25" i="11"/>
  <c r="F25" i="11" s="1"/>
  <c r="I25" i="11" s="1"/>
  <c r="EC26" i="11"/>
  <c r="EB24" i="11" l="1"/>
  <c r="F24" i="11" s="1"/>
  <c r="I24" i="11" s="1"/>
  <c r="J25" i="11" s="1"/>
  <c r="EC25" i="11"/>
  <c r="EB23" i="11" l="1"/>
  <c r="F23" i="11" s="1"/>
  <c r="I23" i="11" s="1"/>
  <c r="EC24" i="11"/>
  <c r="DR89" i="1" l="1"/>
  <c r="DQ89" i="1"/>
  <c r="EC23" i="11"/>
  <c r="EB22" i="11"/>
  <c r="F22" i="11" s="1"/>
  <c r="I22" i="11" s="1"/>
  <c r="J23" i="11" s="1"/>
  <c r="EC22" i="11" l="1"/>
  <c r="EB21" i="11"/>
  <c r="F21" i="11" s="1"/>
  <c r="I21" i="11" s="1"/>
  <c r="M89" i="1"/>
  <c r="C2" i="1" s="1"/>
  <c r="J89" i="1"/>
  <c r="S89" i="1"/>
  <c r="E87" i="4" l="1"/>
  <c r="EB20" i="11"/>
  <c r="F20" i="11" s="1"/>
  <c r="I20" i="11" s="1"/>
  <c r="J21" i="11" s="1"/>
  <c r="EC21" i="11"/>
  <c r="E87" i="3"/>
  <c r="E95" i="4" s="1"/>
  <c r="E96" i="4" l="1"/>
  <c r="EC20" i="11"/>
  <c r="EB19" i="11"/>
  <c r="F19" i="11" s="1"/>
  <c r="I19" i="11" s="1"/>
  <c r="K87" i="3"/>
  <c r="K95" i="4" s="1"/>
  <c r="M87" i="4"/>
  <c r="K87" i="4"/>
  <c r="K96" i="4" l="1"/>
  <c r="EB18" i="11"/>
  <c r="F18" i="11" s="1"/>
  <c r="I18" i="11" s="1"/>
  <c r="J19" i="11" s="1"/>
  <c r="EC19" i="11"/>
  <c r="M87" i="3"/>
  <c r="EC18" i="11" l="1"/>
  <c r="EB17" i="11"/>
  <c r="F17" i="11" s="1"/>
  <c r="I17" i="11" s="1"/>
  <c r="M95" i="4"/>
  <c r="C3" i="1"/>
  <c r="EB16" i="11" l="1"/>
  <c r="F16" i="11" s="1"/>
  <c r="I16" i="11" s="1"/>
  <c r="J17" i="11" s="1"/>
  <c r="EC17" i="11"/>
  <c r="EC16" i="11" l="1"/>
  <c r="EB15" i="11"/>
  <c r="F15" i="11" s="1"/>
  <c r="I15" i="11" s="1"/>
  <c r="EC15" i="11" l="1"/>
  <c r="EB14" i="11"/>
  <c r="F14" i="11" s="1"/>
  <c r="I14" i="11" s="1"/>
  <c r="J15" i="11" s="1"/>
  <c r="EC14" i="11" l="1"/>
  <c r="EB13" i="11"/>
  <c r="F13" i="11" s="1"/>
  <c r="I13" i="11" s="1"/>
  <c r="EB12" i="11" l="1"/>
  <c r="F12" i="11" s="1"/>
  <c r="I12" i="11" s="1"/>
  <c r="J13" i="11" s="1"/>
  <c r="EC13" i="11"/>
  <c r="EC12" i="11" l="1"/>
  <c r="J89" i="11" l="1"/>
  <c r="EB89" i="11" l="1"/>
  <c r="EC89" i="11"/>
  <c r="F89" i="11" l="1"/>
  <c r="I89" i="11" l="1"/>
</calcChain>
</file>

<file path=xl/sharedStrings.xml><?xml version="1.0" encoding="utf-8"?>
<sst xmlns="http://schemas.openxmlformats.org/spreadsheetml/2006/main" count="1028" uniqueCount="129">
  <si>
    <t>Par Amount</t>
  </si>
  <si>
    <t>Memo:</t>
  </si>
  <si>
    <t>MBE/WBE</t>
  </si>
  <si>
    <t>Amounts</t>
  </si>
  <si>
    <t>Discretionary</t>
  </si>
  <si>
    <t>WBE</t>
  </si>
  <si>
    <t>MBE</t>
  </si>
  <si>
    <t xml:space="preserve">    Total Takedown</t>
  </si>
  <si>
    <t>DTC</t>
  </si>
  <si>
    <t>CUSIP Fee</t>
  </si>
  <si>
    <t xml:space="preserve">    Total Underwriter's fees</t>
  </si>
  <si>
    <t>Katten Muchin Rosenmann (Bond Counsel)</t>
  </si>
  <si>
    <t>Burke Burns &amp; Pinelli (Issuer's Counsel)</t>
  </si>
  <si>
    <t>Charity &amp; Associates (Disclosure Counsel)</t>
  </si>
  <si>
    <t>PFM Financial (Financial Advisor)</t>
  </si>
  <si>
    <t>Amalgamated Bank (Trustee)</t>
  </si>
  <si>
    <t>MPEA Misc Expenses</t>
  </si>
  <si>
    <t xml:space="preserve">    Total Cost Of Issuance</t>
  </si>
  <si>
    <t>Principal</t>
  </si>
  <si>
    <t>Interest Payment</t>
  </si>
  <si>
    <t>Date</t>
  </si>
  <si>
    <t>Maturity Schedule as of</t>
  </si>
  <si>
    <t>Coupon</t>
  </si>
  <si>
    <t>Rate</t>
  </si>
  <si>
    <t>%</t>
  </si>
  <si>
    <t>Principal to be</t>
  </si>
  <si>
    <t>Redeemed</t>
  </si>
  <si>
    <t>Interest Due</t>
  </si>
  <si>
    <t>Compounded</t>
  </si>
  <si>
    <t>Interest</t>
  </si>
  <si>
    <t>Capitalized</t>
  </si>
  <si>
    <t>Debt Service</t>
  </si>
  <si>
    <t>Bond Interest and Redemption Schedule</t>
  </si>
  <si>
    <t>Totals</t>
  </si>
  <si>
    <t>Total Expansion Project Bonds Debt Service</t>
  </si>
  <si>
    <t>Annual</t>
  </si>
  <si>
    <t>Unrefunded Prior Expansion Project Bonds Debt Service</t>
  </si>
  <si>
    <t>Reconciliation</t>
  </si>
  <si>
    <t>Total Debt Service</t>
  </si>
  <si>
    <t>Difference</t>
  </si>
  <si>
    <t>METROPOLITAN PIER AND EXPOSITION AUTHORITY</t>
  </si>
  <si>
    <t>Outstanding Debt Service by Series</t>
  </si>
  <si>
    <t>Check to Cash Flow Model</t>
  </si>
  <si>
    <t>Period</t>
  </si>
  <si>
    <t>Debt</t>
  </si>
  <si>
    <t>Ending</t>
  </si>
  <si>
    <t>Service</t>
  </si>
  <si>
    <t>Aggregate Debt Service</t>
  </si>
  <si>
    <t>Payment</t>
  </si>
  <si>
    <t xml:space="preserve">Capitalized </t>
  </si>
  <si>
    <t>Expansion Project Bonds, 2017A</t>
  </si>
  <si>
    <t>Aggregate Semi-Annual Debt Service</t>
  </si>
  <si>
    <t>Expansion Project Bonds, 2019A</t>
  </si>
  <si>
    <t>Expansion Project Bonds, 2017B</t>
  </si>
  <si>
    <t>Expansion Project Bonds, 2015A</t>
  </si>
  <si>
    <t>Expansion Project Bonds, 2015B</t>
  </si>
  <si>
    <t>Expansion Project Bonds, 2012A</t>
  </si>
  <si>
    <t>Expansion Project Bonds, 2012B</t>
  </si>
  <si>
    <t>Expansion Project Bonds, 2012C</t>
  </si>
  <si>
    <t>Expansion Project Bonds, 2010B</t>
  </si>
  <si>
    <t>Expansion Project Bonds, 2010A</t>
  </si>
  <si>
    <t>Expansion Project Bonds, 2002A</t>
  </si>
  <si>
    <t>Expansion Project Bonds, 2002B</t>
  </si>
  <si>
    <t>Expansion Project Bonds, 1999D</t>
  </si>
  <si>
    <t>Expansion Project Bonds, 1998B</t>
  </si>
  <si>
    <t>Expansion Project Bonds, 1998A</t>
  </si>
  <si>
    <t>Expansion Project Bonds, 1996A</t>
  </si>
  <si>
    <t>Expansion Project Bonds, 1994B</t>
  </si>
  <si>
    <t>Expansion Project Bonds, 1994A</t>
  </si>
  <si>
    <t>Expansion Project Bonds, 1992A</t>
  </si>
  <si>
    <t>Refunded Debt Service by Series</t>
  </si>
  <si>
    <t>Refunded Debt Service</t>
  </si>
  <si>
    <t>Total Outstanding Debt Service</t>
  </si>
  <si>
    <t>2017A</t>
  </si>
  <si>
    <t>2017B</t>
  </si>
  <si>
    <t>2015A</t>
  </si>
  <si>
    <t>2015B</t>
  </si>
  <si>
    <t>2012B</t>
  </si>
  <si>
    <t>2002A</t>
  </si>
  <si>
    <t>2002B</t>
  </si>
  <si>
    <t>1998A</t>
  </si>
  <si>
    <t>1998B</t>
  </si>
  <si>
    <t>1996A</t>
  </si>
  <si>
    <t>1994B</t>
  </si>
  <si>
    <t>4.25%/5.45%</t>
  </si>
  <si>
    <t>5%/5.73%</t>
  </si>
  <si>
    <t>5%/5.50%/6%</t>
  </si>
  <si>
    <t>5%/5.50%</t>
  </si>
  <si>
    <t>5%/5.25%</t>
  </si>
  <si>
    <t>Various</t>
  </si>
  <si>
    <t>Expansion Project Bonds, 2020A</t>
  </si>
  <si>
    <t>2020A</t>
  </si>
  <si>
    <t xml:space="preserve"> </t>
  </si>
  <si>
    <t>Expansion Project Bonds, 2020B</t>
  </si>
  <si>
    <t>Expansion Project Bonds, 2020C (Taxable)</t>
  </si>
  <si>
    <t>Expansion Project Bonds, 2020D (Taxable)</t>
  </si>
  <si>
    <t>Samuel Klein and Company (Verification Agent)</t>
  </si>
  <si>
    <t>2020B</t>
  </si>
  <si>
    <t>2020C</t>
  </si>
  <si>
    <t>2020D</t>
  </si>
  <si>
    <t>Expansion Project Bonds, 2021A</t>
  </si>
  <si>
    <t>Expansion Project Bonds, 2020C</t>
  </si>
  <si>
    <t>Expansion Project Bonds, 2020D</t>
  </si>
  <si>
    <t>Zions Bank (Escrow Trustee)</t>
  </si>
  <si>
    <t>Loop Capital Markets</t>
  </si>
  <si>
    <t>Cabrera Capital Markets, LLC</t>
  </si>
  <si>
    <t>Siebert Williams Shank &amp; Co.</t>
  </si>
  <si>
    <t>Internet Roadshow</t>
  </si>
  <si>
    <t>Dalcomp / Ipreo Order Monitoring</t>
  </si>
  <si>
    <t>Travel/Misc</t>
  </si>
  <si>
    <t>Image Master (Print/Roadshow)</t>
  </si>
  <si>
    <t>Deloitte (Auditor Consent)</t>
  </si>
  <si>
    <t>S&amp;P</t>
  </si>
  <si>
    <t>Fitch</t>
  </si>
  <si>
    <t>Kroll</t>
  </si>
  <si>
    <t>**</t>
  </si>
  <si>
    <t>Expansion Project Bonds, 2022A</t>
  </si>
  <si>
    <t>2022A</t>
  </si>
  <si>
    <t>Gross</t>
  </si>
  <si>
    <t>FY23 MPEA Expansion Project Bonds Debt Service</t>
  </si>
  <si>
    <t>Expansion Project Bonds, 2022B</t>
  </si>
  <si>
    <t>2022B</t>
  </si>
  <si>
    <t>Series 2022B</t>
  </si>
  <si>
    <t>Series 2022B Expansion Project Bonds</t>
  </si>
  <si>
    <t>MPEA 2022B Expansion Project Bond Deal</t>
  </si>
  <si>
    <t>Estimated Costs of Issuance</t>
  </si>
  <si>
    <t>McGaugh Law Group LLC (Underwriter's Counsel)</t>
  </si>
  <si>
    <t>Day Loan</t>
  </si>
  <si>
    <t>(After Series 2022B Expansion Project Bond Issuance)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</si>
</sst>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0.0%"/>
    <numFmt numFmtId="167" formatCode="0.000%"/>
    <numFmt numFmtId="168" formatCode="&quot;$&quot;#,##0"/>
    <numFmt numFmtId="169" formatCode="_(* #,##0_);_(* \(#,##0\);_(* &quot;-&quot;??_);_(@_)"/>
    <numFmt numFmtId="170" formatCode="m/d/yyyy\ h:mm\ AM/PM"/>
    <numFmt numFmtId="171" formatCode="_(* #,##0.0000_);_(* \(#,##0.0000\);_(* &quot;-&quot;??_);_(@_)"/>
    <numFmt numFmtId="172" formatCode="&quot;$&quot;#,##0.000"/>
    <numFmt numFmtId="173" formatCode="_(* #,##0.0_);_(* \(#,##0.0\);_(* &quot;-&quot;??_);_(@_)"/>
  </numFmts>
  <fonts count="41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2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sz val="10"/>
      <color indexed="44"/>
      <name val="Times New Roman"/>
      <family val="1"/>
    </font>
    <font>
      <b/>
      <u/>
      <sz val="11"/>
      <color indexed="22"/>
      <name val="Times New Roman"/>
      <family val="1"/>
    </font>
    <font>
      <sz val="10"/>
      <color theme="0"/>
      <name val="Times New Roman"/>
      <family val="1"/>
    </font>
    <font>
      <u/>
      <sz val="10"/>
      <name val="Arial"/>
      <family val="2"/>
    </font>
    <font>
      <sz val="9"/>
      <color indexed="22"/>
      <name val="Times New Roman"/>
      <family val="1"/>
    </font>
    <font>
      <u/>
      <sz val="10"/>
      <name val="Times New Roman"/>
      <family val="1"/>
    </font>
    <font>
      <b/>
      <u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u val="singleAccounting"/>
      <sz val="11"/>
      <name val="Times New Roman"/>
      <family val="1"/>
    </font>
    <font>
      <sz val="11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B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" fontId="4" fillId="0" borderId="0" xfId="0" applyNumberFormat="1" applyFont="1" applyFill="1" applyBorder="1"/>
    <xf numFmtId="10" fontId="4" fillId="0" borderId="0" xfId="4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left"/>
    </xf>
    <xf numFmtId="0" fontId="10" fillId="0" borderId="0" xfId="0" applyFont="1" applyBorder="1"/>
    <xf numFmtId="6" fontId="10" fillId="0" borderId="2" xfId="0" quotePrefix="1" applyNumberFormat="1" applyFont="1" applyBorder="1"/>
    <xf numFmtId="0" fontId="10" fillId="0" borderId="2" xfId="0" quotePrefix="1" applyFont="1" applyBorder="1"/>
    <xf numFmtId="14" fontId="10" fillId="0" borderId="2" xfId="0" applyNumberFormat="1" applyFont="1" applyBorder="1"/>
    <xf numFmtId="14" fontId="10" fillId="0" borderId="2" xfId="0" quotePrefix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quotePrefix="1" applyNumberFormat="1" applyFont="1" applyBorder="1" applyAlignment="1"/>
    <xf numFmtId="0" fontId="10" fillId="0" borderId="0" xfId="0" applyFont="1" applyBorder="1" applyAlignment="1"/>
    <xf numFmtId="0" fontId="11" fillId="0" borderId="0" xfId="0" applyFont="1" applyAlignment="1">
      <alignment horizontal="centerContinuous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/>
    <xf numFmtId="16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5" fillId="0" borderId="0" xfId="0" applyFont="1" applyFill="1" applyBorder="1" applyAlignment="1"/>
    <xf numFmtId="0" fontId="18" fillId="0" borderId="0" xfId="0" applyFont="1" applyFill="1" applyBorder="1" applyAlignment="1"/>
    <xf numFmtId="0" fontId="5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4" fontId="12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center"/>
    </xf>
    <xf numFmtId="44" fontId="4" fillId="0" borderId="0" xfId="2" applyFont="1" applyFill="1" applyBorder="1"/>
    <xf numFmtId="44" fontId="4" fillId="0" borderId="1" xfId="2" applyFont="1" applyFill="1" applyBorder="1"/>
    <xf numFmtId="43" fontId="4" fillId="0" borderId="0" xfId="1" applyFont="1" applyFill="1" applyBorder="1"/>
    <xf numFmtId="0" fontId="7" fillId="0" borderId="0" xfId="0" applyFont="1"/>
    <xf numFmtId="14" fontId="4" fillId="0" borderId="0" xfId="0" applyNumberFormat="1" applyFont="1" applyFill="1" applyBorder="1" applyAlignment="1">
      <alignment horizontal="center"/>
    </xf>
    <xf numFmtId="4" fontId="4" fillId="0" borderId="5" xfId="0" applyNumberFormat="1" applyFont="1" applyFill="1" applyBorder="1"/>
    <xf numFmtId="164" fontId="16" fillId="0" borderId="0" xfId="0" applyNumberFormat="1" applyFont="1" applyFill="1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164" fontId="9" fillId="0" borderId="0" xfId="0" applyNumberFormat="1" applyFont="1" applyFill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4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19" fillId="0" borderId="0" xfId="0" applyFont="1" applyFill="1" applyBorder="1"/>
    <xf numFmtId="4" fontId="12" fillId="2" borderId="6" xfId="0" applyNumberFormat="1" applyFont="1" applyFill="1" applyBorder="1"/>
    <xf numFmtId="4" fontId="12" fillId="2" borderId="7" xfId="0" applyNumberFormat="1" applyFont="1" applyFill="1" applyBorder="1"/>
    <xf numFmtId="0" fontId="20" fillId="0" borderId="0" xfId="0" applyFont="1"/>
    <xf numFmtId="0" fontId="21" fillId="0" borderId="1" xfId="0" applyFont="1" applyFill="1" applyBorder="1"/>
    <xf numFmtId="0" fontId="12" fillId="0" borderId="1" xfId="0" applyFont="1" applyFill="1" applyBorder="1"/>
    <xf numFmtId="0" fontId="21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2" fillId="0" borderId="0" xfId="0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/>
    <xf numFmtId="0" fontId="2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" fontId="22" fillId="0" borderId="0" xfId="0" applyNumberFormat="1" applyFont="1" applyFill="1" applyBorder="1" applyAlignment="1">
      <alignment horizontal="right"/>
    </xf>
    <xf numFmtId="0" fontId="22" fillId="0" borderId="8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right"/>
    </xf>
    <xf numFmtId="0" fontId="22" fillId="0" borderId="8" xfId="0" applyFont="1" applyFill="1" applyBorder="1"/>
    <xf numFmtId="4" fontId="22" fillId="0" borderId="8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right"/>
    </xf>
    <xf numFmtId="14" fontId="12" fillId="0" borderId="0" xfId="0" applyNumberFormat="1" applyFont="1" applyFill="1" applyBorder="1" applyAlignment="1">
      <alignment horizontal="left"/>
    </xf>
    <xf numFmtId="4" fontId="23" fillId="0" borderId="0" xfId="0" applyNumberFormat="1" applyFont="1" applyFill="1" applyBorder="1"/>
    <xf numFmtId="10" fontId="12" fillId="0" borderId="0" xfId="0" applyNumberFormat="1" applyFont="1" applyFill="1" applyBorder="1"/>
    <xf numFmtId="6" fontId="24" fillId="0" borderId="0" xfId="0" applyNumberFormat="1" applyFont="1" applyFill="1" applyBorder="1"/>
    <xf numFmtId="10" fontId="24" fillId="0" borderId="0" xfId="0" applyNumberFormat="1" applyFont="1" applyFill="1" applyBorder="1"/>
    <xf numFmtId="14" fontId="24" fillId="0" borderId="0" xfId="0" applyNumberFormat="1" applyFont="1" applyFill="1" applyBorder="1"/>
    <xf numFmtId="0" fontId="24" fillId="0" borderId="0" xfId="0" applyFont="1" applyFill="1" applyBorder="1"/>
    <xf numFmtId="8" fontId="24" fillId="0" borderId="0" xfId="0" applyNumberFormat="1" applyFont="1" applyFill="1" applyBorder="1"/>
    <xf numFmtId="4" fontId="24" fillId="0" borderId="0" xfId="0" applyNumberFormat="1" applyFont="1" applyFill="1" applyBorder="1"/>
    <xf numFmtId="10" fontId="20" fillId="0" borderId="0" xfId="0" applyNumberFormat="1" applyFont="1"/>
    <xf numFmtId="14" fontId="22" fillId="0" borderId="4" xfId="0" applyNumberFormat="1" applyFont="1" applyFill="1" applyBorder="1" applyAlignment="1">
      <alignment horizontal="left"/>
    </xf>
    <xf numFmtId="4" fontId="22" fillId="0" borderId="4" xfId="0" applyNumberFormat="1" applyFont="1" applyFill="1" applyBorder="1"/>
    <xf numFmtId="14" fontId="22" fillId="0" borderId="1" xfId="0" applyNumberFormat="1" applyFont="1" applyFill="1" applyBorder="1" applyAlignment="1">
      <alignment horizontal="left"/>
    </xf>
    <xf numFmtId="4" fontId="22" fillId="0" borderId="1" xfId="0" applyNumberFormat="1" applyFont="1" applyFill="1" applyBorder="1"/>
    <xf numFmtId="14" fontId="22" fillId="0" borderId="0" xfId="0" applyNumberFormat="1" applyFont="1" applyFill="1" applyBorder="1" applyAlignment="1">
      <alignment horizontal="left"/>
    </xf>
    <xf numFmtId="43" fontId="12" fillId="0" borderId="0" xfId="1" applyFont="1" applyFill="1" applyBorder="1"/>
    <xf numFmtId="10" fontId="12" fillId="0" borderId="0" xfId="4" applyNumberFormat="1" applyFont="1" applyFill="1" applyBorder="1"/>
    <xf numFmtId="167" fontId="12" fillId="0" borderId="0" xfId="4" applyNumberFormat="1" applyFont="1" applyFill="1" applyBorder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5" fillId="0" borderId="0" xfId="0" applyFont="1" applyAlignment="1">
      <alignment horizontal="center"/>
    </xf>
    <xf numFmtId="5" fontId="10" fillId="0" borderId="2" xfId="2" applyNumberFormat="1" applyFont="1" applyBorder="1"/>
    <xf numFmtId="5" fontId="10" fillId="0" borderId="0" xfId="2" applyNumberFormat="1" applyFont="1" applyBorder="1"/>
    <xf numFmtId="5" fontId="10" fillId="0" borderId="5" xfId="2" applyNumberFormat="1" applyFont="1" applyBorder="1"/>
    <xf numFmtId="5" fontId="10" fillId="0" borderId="0" xfId="0" applyNumberFormat="1" applyFont="1"/>
    <xf numFmtId="0" fontId="10" fillId="0" borderId="2" xfId="0" quotePrefix="1" applyNumberFormat="1" applyFont="1" applyBorder="1" applyAlignment="1">
      <alignment horizontal="center"/>
    </xf>
    <xf numFmtId="43" fontId="10" fillId="0" borderId="0" xfId="1" applyFont="1"/>
    <xf numFmtId="7" fontId="10" fillId="0" borderId="0" xfId="0" applyNumberFormat="1" applyFont="1"/>
    <xf numFmtId="0" fontId="16" fillId="0" borderId="0" xfId="0" applyFont="1" applyFill="1" applyBorder="1" applyAlignment="1">
      <alignment horizontal="centerContinuous"/>
    </xf>
    <xf numFmtId="0" fontId="26" fillId="0" borderId="0" xfId="0" applyFont="1" applyFill="1" applyBorder="1"/>
    <xf numFmtId="14" fontId="26" fillId="0" borderId="0" xfId="0" applyNumberFormat="1" applyFont="1" applyFill="1" applyBorder="1"/>
    <xf numFmtId="14" fontId="10" fillId="0" borderId="2" xfId="0" quotePrefix="1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/>
    <xf numFmtId="10" fontId="12" fillId="0" borderId="0" xfId="0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/>
    <xf numFmtId="0" fontId="22" fillId="3" borderId="0" xfId="0" applyFont="1" applyFill="1" applyBorder="1" applyAlignment="1">
      <alignment horizontal="left"/>
    </xf>
    <xf numFmtId="0" fontId="22" fillId="3" borderId="0" xfId="0" applyFont="1" applyFill="1" applyBorder="1"/>
    <xf numFmtId="10" fontId="12" fillId="0" borderId="1" xfId="4" applyNumberFormat="1" applyFont="1" applyFill="1" applyBorder="1"/>
    <xf numFmtId="10" fontId="22" fillId="0" borderId="0" xfId="4" applyNumberFormat="1" applyFont="1" applyFill="1" applyBorder="1"/>
    <xf numFmtId="10" fontId="20" fillId="0" borderId="0" xfId="4" applyNumberFormat="1" applyFont="1" applyBorder="1"/>
    <xf numFmtId="10" fontId="22" fillId="0" borderId="8" xfId="4" applyNumberFormat="1" applyFont="1" applyFill="1" applyBorder="1" applyAlignment="1">
      <alignment horizontal="right"/>
    </xf>
    <xf numFmtId="10" fontId="22" fillId="0" borderId="0" xfId="4" applyNumberFormat="1" applyFont="1" applyFill="1" applyBorder="1" applyAlignment="1">
      <alignment horizontal="right"/>
    </xf>
    <xf numFmtId="10" fontId="22" fillId="0" borderId="4" xfId="4" applyNumberFormat="1" applyFont="1" applyFill="1" applyBorder="1"/>
    <xf numFmtId="10" fontId="22" fillId="0" borderId="1" xfId="4" applyNumberFormat="1" applyFont="1" applyFill="1" applyBorder="1"/>
    <xf numFmtId="10" fontId="20" fillId="0" borderId="0" xfId="4" applyNumberFormat="1" applyFont="1"/>
    <xf numFmtId="10" fontId="12" fillId="0" borderId="0" xfId="4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Continuous"/>
    </xf>
    <xf numFmtId="164" fontId="27" fillId="0" borderId="0" xfId="0" applyNumberFormat="1" applyFont="1" applyFill="1" applyBorder="1" applyAlignment="1">
      <alignment horizontal="centerContinuous"/>
    </xf>
    <xf numFmtId="0" fontId="27" fillId="0" borderId="0" xfId="0" applyFont="1" applyFill="1" applyBorder="1" applyAlignment="1">
      <alignment horizontal="centerContinuous"/>
    </xf>
    <xf numFmtId="0" fontId="27" fillId="0" borderId="0" xfId="0" applyFont="1" applyFill="1" applyBorder="1" applyAlignment="1"/>
    <xf numFmtId="43" fontId="27" fillId="0" borderId="0" xfId="1" applyFont="1" applyFill="1" applyBorder="1" applyAlignment="1"/>
    <xf numFmtId="43" fontId="2" fillId="0" borderId="0" xfId="1" applyFont="1" applyFill="1" applyBorder="1" applyAlignment="1"/>
    <xf numFmtId="43" fontId="2" fillId="0" borderId="0" xfId="1" applyFont="1" applyFill="1" applyBorder="1"/>
    <xf numFmtId="43" fontId="2" fillId="0" borderId="0" xfId="0" applyNumberFormat="1" applyFont="1" applyFill="1" applyBorder="1"/>
    <xf numFmtId="14" fontId="28" fillId="0" borderId="0" xfId="0" applyNumberFormat="1" applyFont="1" applyBorder="1" applyAlignment="1">
      <alignment horizontal="left"/>
    </xf>
    <xf numFmtId="167" fontId="4" fillId="0" borderId="0" xfId="4" applyNumberFormat="1" applyFont="1" applyFill="1" applyBorder="1" applyAlignment="1">
      <alignment horizontal="center"/>
    </xf>
    <xf numFmtId="164" fontId="29" fillId="0" borderId="0" xfId="0" applyNumberFormat="1" applyFont="1" applyFill="1" applyBorder="1" applyAlignment="1">
      <alignment horizontal="centerContinuous"/>
    </xf>
    <xf numFmtId="0" fontId="29" fillId="0" borderId="0" xfId="0" applyFont="1" applyFill="1" applyBorder="1" applyAlignment="1">
      <alignment horizontal="centerContinuous"/>
    </xf>
    <xf numFmtId="0" fontId="29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Continuous"/>
    </xf>
    <xf numFmtId="4" fontId="12" fillId="0" borderId="2" xfId="0" applyNumberFormat="1" applyFont="1" applyFill="1" applyBorder="1"/>
    <xf numFmtId="0" fontId="19" fillId="0" borderId="0" xfId="0" applyFont="1"/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10" fontId="19" fillId="0" borderId="0" xfId="0" applyNumberFormat="1" applyFont="1"/>
    <xf numFmtId="10" fontId="19" fillId="0" borderId="0" xfId="4" applyNumberFormat="1" applyFont="1"/>
    <xf numFmtId="10" fontId="12" fillId="0" borderId="0" xfId="4" applyNumberFormat="1" applyFont="1" applyFill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right"/>
    </xf>
    <xf numFmtId="0" fontId="35" fillId="0" borderId="0" xfId="0" applyFont="1"/>
    <xf numFmtId="168" fontId="35" fillId="0" borderId="0" xfId="0" applyNumberFormat="1" applyFont="1"/>
    <xf numFmtId="0" fontId="36" fillId="0" borderId="0" xfId="0" applyFont="1" applyAlignment="1">
      <alignment horizontal="right"/>
    </xf>
    <xf numFmtId="165" fontId="31" fillId="0" borderId="0" xfId="0" applyNumberFormat="1" applyFont="1"/>
    <xf numFmtId="0" fontId="37" fillId="0" borderId="0" xfId="0" applyFont="1"/>
    <xf numFmtId="0" fontId="35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4" fontId="31" fillId="0" borderId="0" xfId="0" applyNumberFormat="1" applyFont="1"/>
    <xf numFmtId="10" fontId="31" fillId="0" borderId="0" xfId="4" applyNumberFormat="1" applyFont="1" applyFill="1" applyBorder="1" applyAlignment="1">
      <alignment horizontal="center"/>
    </xf>
    <xf numFmtId="43" fontId="31" fillId="0" borderId="0" xfId="0" applyNumberFormat="1" applyFont="1"/>
    <xf numFmtId="166" fontId="31" fillId="0" borderId="0" xfId="4" applyNumberFormat="1" applyFont="1" applyFill="1"/>
    <xf numFmtId="172" fontId="31" fillId="0" borderId="0" xfId="0" applyNumberFormat="1" applyFont="1" applyAlignment="1">
      <alignment horizontal="right"/>
    </xf>
    <xf numFmtId="44" fontId="31" fillId="0" borderId="0" xfId="6" applyFont="1"/>
    <xf numFmtId="4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center"/>
    </xf>
    <xf numFmtId="165" fontId="31" fillId="0" borderId="0" xfId="4" applyNumberFormat="1" applyFont="1"/>
    <xf numFmtId="10" fontId="31" fillId="0" borderId="0" xfId="4" applyNumberFormat="1" applyFont="1"/>
    <xf numFmtId="4" fontId="38" fillId="0" borderId="0" xfId="0" applyNumberFormat="1" applyFont="1" applyAlignment="1">
      <alignment horizontal="right"/>
    </xf>
    <xf numFmtId="4" fontId="38" fillId="0" borderId="0" xfId="0" applyNumberFormat="1" applyFont="1" applyAlignment="1">
      <alignment horizontal="center"/>
    </xf>
    <xf numFmtId="165" fontId="31" fillId="0" borderId="0" xfId="6" applyNumberFormat="1" applyFont="1"/>
    <xf numFmtId="44" fontId="31" fillId="0" borderId="0" xfId="0" applyNumberFormat="1" applyFont="1"/>
    <xf numFmtId="165" fontId="31" fillId="0" borderId="5" xfId="0" applyNumberFormat="1" applyFont="1" applyBorder="1"/>
    <xf numFmtId="10" fontId="31" fillId="0" borderId="0" xfId="4" applyNumberFormat="1" applyFont="1" applyFill="1"/>
    <xf numFmtId="44" fontId="31" fillId="0" borderId="0" xfId="6" applyFont="1" applyAlignment="1">
      <alignment horizontal="center"/>
    </xf>
    <xf numFmtId="170" fontId="31" fillId="0" borderId="0" xfId="0" applyNumberFormat="1" applyFont="1" applyAlignment="1">
      <alignment horizontal="left"/>
    </xf>
    <xf numFmtId="169" fontId="31" fillId="0" borderId="0" xfId="5" applyNumberFormat="1" applyFont="1" applyFill="1" applyBorder="1"/>
    <xf numFmtId="171" fontId="31" fillId="0" borderId="0" xfId="5" applyNumberFormat="1" applyFont="1"/>
    <xf numFmtId="43" fontId="39" fillId="0" borderId="0" xfId="1" applyFont="1" applyFill="1" applyBorder="1"/>
    <xf numFmtId="43" fontId="12" fillId="0" borderId="0" xfId="0" applyNumberFormat="1" applyFont="1" applyFill="1" applyBorder="1"/>
    <xf numFmtId="173" fontId="12" fillId="0" borderId="0" xfId="1" applyNumberFormat="1" applyFont="1" applyFill="1" applyBorder="1"/>
    <xf numFmtId="43" fontId="12" fillId="0" borderId="0" xfId="1" applyNumberFormat="1" applyFont="1" applyFill="1" applyBorder="1"/>
    <xf numFmtId="0" fontId="12" fillId="0" borderId="0" xfId="0" quotePrefix="1" applyFont="1" applyFill="1" applyBorder="1"/>
    <xf numFmtId="4" fontId="22" fillId="0" borderId="0" xfId="0" quotePrefix="1" applyNumberFormat="1" applyFont="1" applyFill="1" applyBorder="1"/>
    <xf numFmtId="0" fontId="35" fillId="0" borderId="2" xfId="0" applyFont="1" applyBorder="1" applyAlignment="1">
      <alignment horizontal="center"/>
    </xf>
    <xf numFmtId="167" fontId="12" fillId="0" borderId="0" xfId="0" applyNumberFormat="1" applyFont="1" applyFill="1" applyBorder="1"/>
    <xf numFmtId="44" fontId="40" fillId="0" borderId="0" xfId="6" applyFont="1"/>
    <xf numFmtId="44" fontId="31" fillId="0" borderId="0" xfId="6" applyFont="1" applyBorder="1"/>
    <xf numFmtId="165" fontId="31" fillId="0" borderId="2" xfId="0" applyNumberFormat="1" applyFont="1" applyBorder="1"/>
    <xf numFmtId="10" fontId="31" fillId="0" borderId="2" xfId="4" applyNumberFormat="1" applyFont="1" applyFill="1" applyBorder="1" applyAlignment="1">
      <alignment horizontal="center"/>
    </xf>
    <xf numFmtId="0" fontId="31" fillId="4" borderId="0" xfId="0" applyFont="1" applyFill="1"/>
    <xf numFmtId="165" fontId="31" fillId="4" borderId="0" xfId="0" applyNumberFormat="1" applyFont="1" applyFill="1" applyAlignment="1">
      <alignment horizontal="right"/>
    </xf>
    <xf numFmtId="165" fontId="31" fillId="4" borderId="0" xfId="0" applyNumberFormat="1" applyFont="1" applyFill="1" applyAlignment="1">
      <alignment horizontal="center"/>
    </xf>
    <xf numFmtId="0" fontId="31" fillId="4" borderId="0" xfId="0" applyFont="1" applyFill="1" applyAlignment="1">
      <alignment horizontal="center"/>
    </xf>
    <xf numFmtId="43" fontId="31" fillId="4" borderId="0" xfId="0" applyNumberFormat="1" applyFont="1" applyFill="1"/>
    <xf numFmtId="4" fontId="31" fillId="4" borderId="0" xfId="0" applyNumberFormat="1" applyFont="1" applyFill="1" applyAlignment="1">
      <alignment horizontal="right"/>
    </xf>
    <xf numFmtId="4" fontId="31" fillId="4" borderId="2" xfId="0" applyNumberFormat="1" applyFont="1" applyFill="1" applyBorder="1" applyAlignment="1">
      <alignment horizontal="right"/>
    </xf>
    <xf numFmtId="169" fontId="31" fillId="0" borderId="0" xfId="5" applyNumberFormat="1" applyFont="1" applyFill="1" applyAlignment="1">
      <alignment horizontal="center"/>
    </xf>
    <xf numFmtId="165" fontId="31" fillId="4" borderId="0" xfId="0" applyNumberFormat="1" applyFont="1" applyFill="1"/>
    <xf numFmtId="4" fontId="38" fillId="4" borderId="0" xfId="0" applyNumberFormat="1" applyFont="1" applyFill="1" applyAlignment="1">
      <alignment horizontal="right"/>
    </xf>
    <xf numFmtId="4" fontId="38" fillId="4" borderId="0" xfId="0" applyNumberFormat="1" applyFont="1" applyFill="1" applyAlignment="1">
      <alignment horizontal="center"/>
    </xf>
    <xf numFmtId="4" fontId="31" fillId="4" borderId="0" xfId="0" applyNumberFormat="1" applyFont="1" applyFill="1"/>
    <xf numFmtId="4" fontId="31" fillId="4" borderId="2" xfId="0" applyNumberFormat="1" applyFont="1" applyFill="1" applyBorder="1"/>
    <xf numFmtId="43" fontId="31" fillId="0" borderId="0" xfId="5" applyFont="1"/>
    <xf numFmtId="14" fontId="31" fillId="0" borderId="0" xfId="0" applyNumberFormat="1" applyFont="1"/>
    <xf numFmtId="0" fontId="10" fillId="0" borderId="4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170" fontId="12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left"/>
    </xf>
    <xf numFmtId="0" fontId="0" fillId="0" borderId="0" xfId="0" applyAlignment="1"/>
  </cellXfs>
  <cellStyles count="7">
    <cellStyle name="Comma" xfId="1" builtinId="3"/>
    <cellStyle name="Comma 2" xfId="5" xr:uid="{F9B9F2E8-73F3-4F1B-B389-EAB295E8B54C}"/>
    <cellStyle name="Currency" xfId="2" builtinId="4"/>
    <cellStyle name="Currency 2" xfId="6" xr:uid="{D5C5A176-01F1-46A1-B85E-021926A818EF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Jason/Debt/Series%202021A-2022A%20Expansion%20Bonds/MPEA%20Series%202021A-22A%20%20COI%200317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I"/>
      <sheetName val="Ser2021A"/>
      <sheetName val="Ser2022A"/>
      <sheetName val="2017UW"/>
      <sheetName val="2015UW"/>
      <sheetName val="COI (3)"/>
      <sheetName val="Total Debt"/>
      <sheetName val="2015AB"/>
      <sheetName val="Prior"/>
      <sheetName val="Series Detail"/>
      <sheetName val="FY2016"/>
    </sheetNames>
    <sheetDataSet>
      <sheetData sheetId="0"/>
      <sheetData sheetId="1">
        <row r="1">
          <cell r="A1" t="str">
            <v>MPEA 2021A Expansion Project Bond Deal</v>
          </cell>
          <cell r="B1"/>
        </row>
        <row r="2">
          <cell r="A2" t="str">
            <v>Final Cost Of Issuance</v>
          </cell>
          <cell r="B2"/>
        </row>
        <row r="4">
          <cell r="A4" t="str">
            <v>Par Amount</v>
          </cell>
          <cell r="B4">
            <v>147905000</v>
          </cell>
        </row>
        <row r="7">
          <cell r="A7"/>
          <cell r="B7"/>
        </row>
        <row r="8">
          <cell r="B8" t="str">
            <v>Series 2021A</v>
          </cell>
        </row>
        <row r="9">
          <cell r="B9"/>
        </row>
        <row r="10">
          <cell r="A10" t="str">
            <v>Goldman, Sachs &amp; Co.</v>
          </cell>
          <cell r="B10">
            <v>147905</v>
          </cell>
        </row>
        <row r="11">
          <cell r="A11"/>
          <cell r="B11"/>
        </row>
        <row r="12">
          <cell r="A12" t="str">
            <v xml:space="preserve">    Total Takedown</v>
          </cell>
          <cell r="B12">
            <v>147905</v>
          </cell>
        </row>
        <row r="13">
          <cell r="B13"/>
        </row>
        <row r="14">
          <cell r="A14" t="str">
            <v>Chapman and Cutler LLP (Underwriter's Counsel)</v>
          </cell>
          <cell r="B14">
            <v>25000</v>
          </cell>
        </row>
        <row r="15">
          <cell r="A15" t="str">
            <v>DTC</v>
          </cell>
          <cell r="B15">
            <v>350</v>
          </cell>
        </row>
        <row r="16">
          <cell r="A16" t="str">
            <v>CUSIP Fee</v>
          </cell>
          <cell r="B16">
            <v>287</v>
          </cell>
        </row>
        <row r="17">
          <cell r="B17"/>
        </row>
        <row r="18">
          <cell r="A18" t="str">
            <v xml:space="preserve">    Total Underwriter's fees</v>
          </cell>
          <cell r="B18">
            <v>173542</v>
          </cell>
        </row>
        <row r="19">
          <cell r="B19"/>
        </row>
        <row r="20">
          <cell r="A20" t="str">
            <v>Katten Muchin Rosenmann (Bond Counsel)</v>
          </cell>
          <cell r="B20">
            <v>79162</v>
          </cell>
        </row>
        <row r="21">
          <cell r="A21" t="str">
            <v>Burke Burns &amp; Pinelli (Issuer's Counsel)</v>
          </cell>
          <cell r="B21">
            <v>32500</v>
          </cell>
        </row>
        <row r="22">
          <cell r="A22" t="str">
            <v>Charity &amp; Associates (Disclosure Counsel)</v>
          </cell>
          <cell r="B22">
            <v>30000</v>
          </cell>
        </row>
        <row r="23">
          <cell r="A23" t="str">
            <v>PFM Financial (Financial Advisor)</v>
          </cell>
          <cell r="B23">
            <v>50000</v>
          </cell>
        </row>
        <row r="24">
          <cell r="A24" t="str">
            <v>TBD (Escrow Bidding Agent)</v>
          </cell>
          <cell r="B24"/>
        </row>
        <row r="25">
          <cell r="A25" t="str">
            <v>Amalgamated Bank (Trustee)</v>
          </cell>
          <cell r="B25">
            <v>8700</v>
          </cell>
        </row>
        <row r="26">
          <cell r="A26" t="str">
            <v>Zions Bank (Escrow Trustee)</v>
          </cell>
          <cell r="B26">
            <v>1000</v>
          </cell>
        </row>
        <row r="27">
          <cell r="A27" t="str">
            <v>Image Master (Print/Roadshow)</v>
          </cell>
          <cell r="B27">
            <v>0</v>
          </cell>
        </row>
        <row r="28">
          <cell r="A28" t="str">
            <v>Samuel Klein and Company (Verification Agent)</v>
          </cell>
          <cell r="B28">
            <v>1500</v>
          </cell>
        </row>
        <row r="29">
          <cell r="A29" t="str">
            <v>MPEA Misc Expenses</v>
          </cell>
          <cell r="B29">
            <v>7000</v>
          </cell>
        </row>
        <row r="30">
          <cell r="A30"/>
          <cell r="B30"/>
        </row>
        <row r="31">
          <cell r="A31" t="str">
            <v xml:space="preserve">    Total Cost Of Issuance</v>
          </cell>
          <cell r="B31">
            <v>383404</v>
          </cell>
        </row>
        <row r="32">
          <cell r="A32"/>
          <cell r="B32"/>
        </row>
        <row r="33">
          <cell r="A33" t="str">
            <v>CFO LABOR</v>
          </cell>
          <cell r="B33">
            <v>7985.04</v>
          </cell>
        </row>
        <row r="36">
          <cell r="B36"/>
        </row>
        <row r="37">
          <cell r="A37">
            <v>44643.507597685188</v>
          </cell>
          <cell r="B37"/>
        </row>
        <row r="38">
          <cell r="B38"/>
        </row>
        <row r="39">
          <cell r="B39"/>
        </row>
        <row r="40">
          <cell r="B40"/>
        </row>
        <row r="42">
          <cell r="B42"/>
        </row>
        <row r="46">
          <cell r="B46"/>
        </row>
        <row r="48">
          <cell r="B48"/>
        </row>
        <row r="49">
          <cell r="B49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  <row r="55">
          <cell r="B55"/>
        </row>
        <row r="56">
          <cell r="B56"/>
        </row>
        <row r="57">
          <cell r="B57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2"/>
  <sheetViews>
    <sheetView zoomScaleNormal="100" workbookViewId="0">
      <selection activeCell="F7" sqref="F7"/>
    </sheetView>
  </sheetViews>
  <sheetFormatPr defaultColWidth="9.28515625" defaultRowHeight="13.8" x14ac:dyDescent="0.25"/>
  <cols>
    <col min="1" max="1" width="9.28515625" style="15"/>
    <col min="2" max="2" width="17.85546875" style="15" customWidth="1"/>
    <col min="3" max="3" width="13.42578125" style="15" customWidth="1"/>
    <col min="4" max="4" width="7" style="15" customWidth="1"/>
    <col min="5" max="5" width="1.140625" style="15" customWidth="1"/>
    <col min="6" max="6" width="7" style="15" customWidth="1"/>
    <col min="7" max="7" width="1.140625" style="15" customWidth="1"/>
    <col min="8" max="9" width="13.140625" style="15" customWidth="1"/>
    <col min="10" max="12" width="7" style="15" customWidth="1"/>
    <col min="13" max="16384" width="9.28515625" style="15"/>
  </cols>
  <sheetData>
    <row r="3" spans="2:13" ht="20.399999999999999" x14ac:dyDescent="0.35">
      <c r="B3" s="27" t="e">
        <v>#VALUE!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5" spans="2:13" x14ac:dyDescent="0.25">
      <c r="B5" s="46" t="e">
        <v>#VALUE!</v>
      </c>
      <c r="G5" s="15" t="e">
        <v>#VALUE!</v>
      </c>
    </row>
    <row r="7" spans="2:13" x14ac:dyDescent="0.25">
      <c r="B7" s="15" t="e">
        <v>#VALUE!</v>
      </c>
      <c r="D7" s="16"/>
      <c r="F7" s="15" t="e">
        <v>#VALUE!</v>
      </c>
      <c r="K7" s="16" t="e">
        <v>#VALUE!</v>
      </c>
      <c r="L7" s="31"/>
      <c r="M7" s="31"/>
    </row>
    <row r="9" spans="2:13" x14ac:dyDescent="0.25">
      <c r="B9" s="15" t="e">
        <v>#VALUE!</v>
      </c>
      <c r="F9" s="16" t="e">
        <v>#VALUE!</v>
      </c>
      <c r="H9" s="15" t="e">
        <v>#VALUE!</v>
      </c>
      <c r="J9" s="17"/>
    </row>
    <row r="11" spans="2:13" x14ac:dyDescent="0.25">
      <c r="B11" s="15" t="e">
        <v>#VALUE!</v>
      </c>
      <c r="C11" s="17" t="e">
        <v>#VALUE!</v>
      </c>
      <c r="D11" s="17"/>
      <c r="E11" s="17"/>
      <c r="F11" s="17"/>
      <c r="G11" s="17"/>
      <c r="H11" s="17"/>
      <c r="I11" s="17"/>
      <c r="J11" s="17"/>
      <c r="K11" s="17"/>
      <c r="L11" s="17"/>
      <c r="M11" s="16"/>
    </row>
    <row r="12" spans="2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</row>
    <row r="14" spans="2:13" x14ac:dyDescent="0.25">
      <c r="B14" s="15" t="e">
        <v>#VALUE!</v>
      </c>
      <c r="C14" s="17" t="e">
        <v>#VALUE!</v>
      </c>
      <c r="D14" s="17"/>
      <c r="E14" s="17"/>
      <c r="F14" s="17"/>
      <c r="G14" s="17"/>
      <c r="H14" s="17"/>
      <c r="I14" s="17"/>
      <c r="J14" s="17"/>
      <c r="K14" s="17"/>
      <c r="L14" s="17"/>
      <c r="M14" s="16"/>
    </row>
    <row r="16" spans="2:13" x14ac:dyDescent="0.25">
      <c r="B16" s="15" t="e">
        <v>#VALUE!</v>
      </c>
      <c r="C16" s="18">
        <v>43809</v>
      </c>
      <c r="D16" s="19"/>
      <c r="E16" s="19"/>
      <c r="F16" s="19" t="e">
        <v>#VALUE!</v>
      </c>
      <c r="G16" s="19"/>
      <c r="H16" s="19"/>
      <c r="I16" s="19"/>
      <c r="J16" s="20" t="e">
        <v>#VALUE!</v>
      </c>
      <c r="K16" s="17"/>
      <c r="L16" s="17"/>
      <c r="M16" s="16"/>
    </row>
    <row r="18" spans="2:13" x14ac:dyDescent="0.25">
      <c r="B18" s="15" t="e">
        <v>#VALUE!</v>
      </c>
      <c r="D18" s="17" t="e">
        <v>#VALUE!</v>
      </c>
      <c r="E18" s="17"/>
      <c r="F18" s="17"/>
      <c r="G18" s="17"/>
      <c r="H18" s="17"/>
      <c r="I18" s="17"/>
      <c r="J18" s="17"/>
      <c r="K18" s="17"/>
      <c r="L18" s="17"/>
      <c r="M18" s="16"/>
    </row>
    <row r="19" spans="2:13" x14ac:dyDescent="0.25">
      <c r="D19" s="17" t="e">
        <v>#VALUE!</v>
      </c>
      <c r="E19" s="17"/>
      <c r="F19" s="17"/>
      <c r="G19" s="17"/>
      <c r="H19" s="17"/>
      <c r="I19" s="17"/>
      <c r="J19" s="17"/>
      <c r="K19" s="17"/>
      <c r="L19" s="17"/>
      <c r="M19" s="16"/>
    </row>
    <row r="20" spans="2:13" x14ac:dyDescent="0.25">
      <c r="D20" s="32"/>
      <c r="E20" s="32"/>
      <c r="F20" s="32"/>
      <c r="G20" s="32"/>
      <c r="H20" s="32"/>
      <c r="I20" s="32"/>
      <c r="J20" s="32"/>
      <c r="K20" s="32"/>
      <c r="L20" s="32"/>
      <c r="M20" s="30"/>
    </row>
    <row r="21" spans="2:13" x14ac:dyDescent="0.25">
      <c r="D21" s="32"/>
      <c r="E21" s="32"/>
      <c r="F21" s="32"/>
      <c r="G21" s="32"/>
      <c r="H21" s="32"/>
      <c r="I21" s="32"/>
      <c r="J21" s="32"/>
      <c r="K21" s="32"/>
      <c r="L21" s="32"/>
      <c r="M21" s="30"/>
    </row>
    <row r="22" spans="2:13" x14ac:dyDescent="0.25">
      <c r="D22" s="19"/>
      <c r="E22" s="19"/>
      <c r="F22" s="19"/>
      <c r="G22" s="19"/>
      <c r="H22" s="19"/>
      <c r="I22" s="19"/>
      <c r="J22" s="19"/>
      <c r="K22" s="19"/>
      <c r="L22" s="19"/>
      <c r="M22" s="31"/>
    </row>
    <row r="23" spans="2:13" x14ac:dyDescent="0.25">
      <c r="B23" s="15" t="e">
        <v>#VALUE!</v>
      </c>
      <c r="D23" s="21" t="e">
        <v>#VALUE!</v>
      </c>
      <c r="E23" s="17"/>
      <c r="F23" s="17"/>
      <c r="G23" s="17"/>
      <c r="H23" s="17"/>
      <c r="I23" s="17"/>
    </row>
    <row r="25" spans="2:13" x14ac:dyDescent="0.25">
      <c r="B25" s="15" t="e">
        <v>#VALUE!</v>
      </c>
      <c r="C25" s="23">
        <v>51302</v>
      </c>
      <c r="D25" s="25"/>
      <c r="E25" s="26"/>
      <c r="F25" s="26"/>
      <c r="G25" s="19"/>
      <c r="H25" s="19"/>
    </row>
    <row r="26" spans="2:13" x14ac:dyDescent="0.25">
      <c r="C26" s="24"/>
      <c r="D26" s="19"/>
      <c r="E26" s="19"/>
      <c r="F26" s="19"/>
      <c r="G26" s="19"/>
      <c r="H26" s="19"/>
    </row>
    <row r="27" spans="2:13" x14ac:dyDescent="0.25">
      <c r="B27" s="15" t="e">
        <v>#VALUE!</v>
      </c>
      <c r="C27" s="23">
        <v>43809</v>
      </c>
      <c r="D27" s="25"/>
      <c r="E27" s="26"/>
      <c r="F27" s="26"/>
      <c r="G27" s="19"/>
      <c r="H27" s="19"/>
    </row>
    <row r="28" spans="2:13" x14ac:dyDescent="0.25">
      <c r="D28" s="19"/>
      <c r="E28" s="19"/>
      <c r="F28" s="19"/>
      <c r="G28" s="19"/>
      <c r="H28" s="19"/>
    </row>
    <row r="29" spans="2:13" x14ac:dyDescent="0.25">
      <c r="B29" s="15" t="e">
        <v>#VALUE!</v>
      </c>
      <c r="H29" s="22">
        <v>44180</v>
      </c>
    </row>
    <row r="30" spans="2:13" x14ac:dyDescent="0.25">
      <c r="B30" s="15" t="e">
        <v>#VALUE!</v>
      </c>
      <c r="H30" s="22">
        <f>C25</f>
        <v>51302</v>
      </c>
    </row>
    <row r="32" spans="2:13" x14ac:dyDescent="0.25">
      <c r="B32" s="15" t="e">
        <v>#VALUE!</v>
      </c>
      <c r="H32" s="22">
        <v>43997</v>
      </c>
    </row>
    <row r="33" spans="2:13" x14ac:dyDescent="0.25">
      <c r="B33" s="15" t="e">
        <v>#VALUE!</v>
      </c>
      <c r="H33" s="22">
        <f>H30</f>
        <v>51302</v>
      </c>
    </row>
    <row r="36" spans="2:13" x14ac:dyDescent="0.25">
      <c r="D36" s="28" t="e">
        <v>#VALUE!</v>
      </c>
      <c r="F36" s="15" t="e">
        <v>#VALUE!</v>
      </c>
    </row>
    <row r="37" spans="2:13" x14ac:dyDescent="0.25">
      <c r="D37" s="29"/>
    </row>
    <row r="38" spans="2:13" x14ac:dyDescent="0.25">
      <c r="D38" s="28"/>
      <c r="F38" s="15" t="e">
        <v>#VALUE!</v>
      </c>
    </row>
    <row r="39" spans="2:13" x14ac:dyDescent="0.25">
      <c r="D39" s="29"/>
    </row>
    <row r="40" spans="2:13" x14ac:dyDescent="0.25">
      <c r="D40" s="28" t="e">
        <v>#VALUE!</v>
      </c>
      <c r="F40" s="15" t="e">
        <v>#VALUE!</v>
      </c>
    </row>
    <row r="41" spans="2:13" x14ac:dyDescent="0.25">
      <c r="D41" s="31"/>
      <c r="F41" s="15" t="e">
        <v>#VALUE!</v>
      </c>
    </row>
    <row r="42" spans="2:13" x14ac:dyDescent="0.25">
      <c r="D42" s="29"/>
    </row>
    <row r="43" spans="2:13" x14ac:dyDescent="0.25">
      <c r="D43" s="15" t="e">
        <v>#VALUE!</v>
      </c>
    </row>
    <row r="44" spans="2:13" x14ac:dyDescent="0.25">
      <c r="D44" s="15" t="e">
        <v>#VALUE!</v>
      </c>
    </row>
    <row r="47" spans="2:13" x14ac:dyDescent="0.25">
      <c r="H47" s="15" t="e">
        <v>#VALUE!</v>
      </c>
      <c r="J47" s="17"/>
      <c r="K47" s="17"/>
      <c r="L47" s="17"/>
      <c r="M47" s="17"/>
    </row>
    <row r="48" spans="2:13" x14ac:dyDescent="0.25">
      <c r="H48" s="15" t="e">
        <v>#VALUE!</v>
      </c>
      <c r="J48" s="214" t="e">
        <v>#VALUE!</v>
      </c>
      <c r="K48" s="214"/>
      <c r="L48" s="214"/>
      <c r="M48" s="214"/>
    </row>
    <row r="49" spans="2:13" x14ac:dyDescent="0.25">
      <c r="H49" s="15" t="e">
        <v>#VALUE!</v>
      </c>
      <c r="J49" s="215">
        <v>43850</v>
      </c>
      <c r="K49" s="214">
        <v>42613</v>
      </c>
      <c r="L49" s="214"/>
      <c r="M49" s="214"/>
    </row>
    <row r="50" spans="2:13" x14ac:dyDescent="0.25">
      <c r="H50" s="15" t="e">
        <v>#VALUE!</v>
      </c>
      <c r="J50" s="214" t="e">
        <v>#VALUE!</v>
      </c>
      <c r="K50" s="214" t="e">
        <v>#VALUE!</v>
      </c>
      <c r="L50" s="214"/>
      <c r="M50" s="214"/>
    </row>
    <row r="52" spans="2:13" x14ac:dyDescent="0.25">
      <c r="B52" s="15" t="e">
        <v>#VALUE!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L97"/>
  <sheetViews>
    <sheetView zoomScale="70" zoomScaleNormal="70" workbookViewId="0">
      <selection activeCell="G32" sqref="G32"/>
    </sheetView>
  </sheetViews>
  <sheetFormatPr defaultColWidth="10.7109375" defaultRowHeight="13.2" x14ac:dyDescent="0.25"/>
  <cols>
    <col min="1" max="1" width="10.7109375" style="39" customWidth="1"/>
    <col min="2" max="2" width="15.140625" style="39" customWidth="1"/>
    <col min="3" max="3" width="2.85546875" style="39" customWidth="1"/>
    <col min="4" max="4" width="16.42578125" style="39" customWidth="1"/>
    <col min="5" max="7" width="19" style="39" bestFit="1" customWidth="1"/>
    <col min="8" max="8" width="17.140625" style="39" customWidth="1"/>
    <col min="9" max="10" width="20.42578125" style="39" bestFit="1" customWidth="1"/>
    <col min="11" max="11" width="4.85546875" style="39" customWidth="1"/>
    <col min="12" max="12" width="17" style="39" customWidth="1"/>
    <col min="13" max="13" width="17.28515625" style="39" bestFit="1" customWidth="1"/>
    <col min="14" max="14" width="12.85546875" style="39" bestFit="1" customWidth="1"/>
    <col min="15" max="16" width="17.28515625" style="39" bestFit="1" customWidth="1"/>
    <col min="17" max="17" width="17.28515625" style="39" customWidth="1"/>
    <col min="18" max="18" width="19.140625" style="39" bestFit="1" customWidth="1"/>
    <col min="19" max="19" width="4.85546875" style="39" customWidth="1"/>
    <col min="20" max="20" width="17" style="39" customWidth="1"/>
    <col min="21" max="21" width="17.28515625" style="39" bestFit="1" customWidth="1"/>
    <col min="22" max="22" width="12.85546875" style="39" bestFit="1" customWidth="1"/>
    <col min="23" max="24" width="17.28515625" style="39" bestFit="1" customWidth="1"/>
    <col min="25" max="25" width="17.28515625" style="39" customWidth="1"/>
    <col min="26" max="26" width="19.140625" style="39" bestFit="1" customWidth="1"/>
    <col min="27" max="27" width="4.85546875" style="39" customWidth="1"/>
    <col min="28" max="28" width="17" style="39" customWidth="1"/>
    <col min="29" max="29" width="17.28515625" style="39" bestFit="1" customWidth="1"/>
    <col min="30" max="30" width="10" style="39" customWidth="1"/>
    <col min="31" max="32" width="17.28515625" style="39" bestFit="1" customWidth="1"/>
    <col min="33" max="33" width="17.28515625" style="39" customWidth="1"/>
    <col min="34" max="34" width="19.140625" style="39" bestFit="1" customWidth="1"/>
    <col min="35" max="35" width="4.85546875" style="39" customWidth="1"/>
    <col min="36" max="36" width="17" style="39" customWidth="1"/>
    <col min="37" max="37" width="17.28515625" style="39" bestFit="1" customWidth="1"/>
    <col min="38" max="38" width="10" style="39" customWidth="1"/>
    <col min="39" max="40" width="17.28515625" style="39" bestFit="1" customWidth="1"/>
    <col min="41" max="41" width="17.28515625" style="39" customWidth="1"/>
    <col min="42" max="42" width="19.140625" style="39" bestFit="1" customWidth="1"/>
    <col min="43" max="43" width="4.85546875" style="39" customWidth="1"/>
    <col min="44" max="44" width="17" style="39" customWidth="1"/>
    <col min="45" max="45" width="17.28515625" style="39" bestFit="1" customWidth="1"/>
    <col min="46" max="46" width="10" style="39" customWidth="1"/>
    <col min="47" max="48" width="17.28515625" style="39" bestFit="1" customWidth="1"/>
    <col min="49" max="49" width="17.28515625" style="39" customWidth="1"/>
    <col min="50" max="50" width="19.140625" style="39" bestFit="1" customWidth="1"/>
    <col min="51" max="51" width="4.85546875" style="39" customWidth="1"/>
    <col min="52" max="52" width="17" style="39" customWidth="1"/>
    <col min="53" max="53" width="17.28515625" style="39" bestFit="1" customWidth="1"/>
    <col min="54" max="54" width="10" style="39" customWidth="1"/>
    <col min="55" max="55" width="17.28515625" style="39" bestFit="1" customWidth="1"/>
    <col min="56" max="56" width="10" style="39" customWidth="1"/>
    <col min="57" max="58" width="17.28515625" style="39" bestFit="1" customWidth="1"/>
    <col min="59" max="59" width="17.28515625" style="39" customWidth="1"/>
    <col min="60" max="60" width="19.140625" style="39" bestFit="1" customWidth="1"/>
    <col min="61" max="61" width="4.85546875" style="39" customWidth="1"/>
    <col min="62" max="62" width="17" style="39" customWidth="1"/>
    <col min="63" max="63" width="17.28515625" style="39" bestFit="1" customWidth="1"/>
    <col min="64" max="64" width="11.7109375" style="39" customWidth="1"/>
    <col min="65" max="66" width="17.28515625" style="39" bestFit="1" customWidth="1"/>
    <col min="67" max="67" width="19.140625" style="39" bestFit="1" customWidth="1"/>
    <col min="68" max="68" width="4.85546875" style="39" customWidth="1"/>
    <col min="69" max="69" width="17" style="39" customWidth="1"/>
    <col min="70" max="70" width="17.28515625" style="39" bestFit="1" customWidth="1"/>
    <col min="71" max="71" width="11.7109375" style="39" customWidth="1"/>
    <col min="72" max="73" width="17.28515625" style="39" bestFit="1" customWidth="1"/>
    <col min="74" max="74" width="19.140625" style="39" bestFit="1" customWidth="1"/>
    <col min="75" max="75" width="4.85546875" style="39" customWidth="1"/>
    <col min="76" max="76" width="17" style="39" customWidth="1"/>
    <col min="77" max="77" width="17.28515625" style="39" bestFit="1" customWidth="1"/>
    <col min="78" max="78" width="11.7109375" style="39" customWidth="1"/>
    <col min="79" max="80" width="17.28515625" style="39" bestFit="1" customWidth="1"/>
    <col min="81" max="81" width="19.140625" style="39" bestFit="1" customWidth="1"/>
    <col min="82" max="82" width="5.140625" style="39" customWidth="1"/>
    <col min="83" max="83" width="17" style="39" customWidth="1"/>
    <col min="84" max="84" width="17.28515625" style="39" bestFit="1" customWidth="1"/>
    <col min="85" max="85" width="11.7109375" style="39" customWidth="1"/>
    <col min="86" max="87" width="17.28515625" style="39" bestFit="1" customWidth="1"/>
    <col min="88" max="88" width="19.140625" style="39" bestFit="1" customWidth="1"/>
    <col min="89" max="89" width="5.140625" style="39" customWidth="1"/>
    <col min="90" max="90" width="18.140625" style="39" customWidth="1"/>
    <col min="91" max="91" width="15.85546875" style="39" bestFit="1" customWidth="1"/>
    <col min="92" max="92" width="11.7109375" style="39" customWidth="1"/>
    <col min="93" max="93" width="16.140625" style="39" customWidth="1"/>
    <col min="94" max="94" width="17.28515625" style="39" bestFit="1" customWidth="1"/>
    <col min="95" max="95" width="5.140625" style="39" customWidth="1"/>
    <col min="96" max="96" width="18.140625" style="39" customWidth="1"/>
    <col min="97" max="97" width="15.85546875" style="39" bestFit="1" customWidth="1"/>
    <col min="98" max="98" width="9.28515625" style="39" customWidth="1"/>
    <col min="99" max="99" width="16.140625" style="39" customWidth="1"/>
    <col min="100" max="100" width="17.28515625" style="39" bestFit="1" customWidth="1"/>
    <col min="101" max="101" width="5.140625" style="39" customWidth="1"/>
    <col min="102" max="102" width="17" style="39" customWidth="1"/>
    <col min="103" max="103" width="17.28515625" style="39" customWidth="1"/>
    <col min="104" max="104" width="10.28515625" style="39" customWidth="1"/>
    <col min="105" max="106" width="17.28515625" style="39" bestFit="1" customWidth="1"/>
    <col min="107" max="107" width="19.140625" style="39" bestFit="1" customWidth="1"/>
    <col min="108" max="108" width="5.140625" style="39" hidden="1" customWidth="1"/>
    <col min="109" max="109" width="15.7109375" style="39" hidden="1" customWidth="1"/>
    <col min="110" max="110" width="15" style="39" hidden="1" customWidth="1"/>
    <col min="111" max="111" width="11.7109375" style="39" hidden="1" customWidth="1"/>
    <col min="112" max="112" width="11.42578125" style="39" hidden="1" customWidth="1"/>
    <col min="113" max="113" width="14.28515625" style="39" hidden="1" customWidth="1"/>
    <col min="114" max="114" width="15" style="39" hidden="1" customWidth="1"/>
    <col min="115" max="115" width="5.140625" style="39" customWidth="1"/>
    <col min="116" max="116" width="20.28515625" style="39" customWidth="1"/>
    <col min="117" max="117" width="17.28515625" style="39" bestFit="1" customWidth="1"/>
    <col min="118" max="118" width="9.28515625" style="39" customWidth="1"/>
    <col min="119" max="119" width="17.28515625" style="39" bestFit="1" customWidth="1"/>
    <col min="120" max="120" width="9.28515625" style="39" customWidth="1"/>
    <col min="121" max="121" width="17.28515625" style="39" bestFit="1" customWidth="1"/>
    <col min="122" max="122" width="9.28515625" style="39" customWidth="1"/>
    <col min="123" max="123" width="17.28515625" style="39" bestFit="1" customWidth="1"/>
    <col min="124" max="124" width="9.28515625" style="39" customWidth="1"/>
    <col min="125" max="127" width="19.140625" style="39" bestFit="1" customWidth="1"/>
    <col min="128" max="128" width="5.140625" style="39" customWidth="1"/>
    <col min="129" max="129" width="18.85546875" style="39" customWidth="1"/>
    <col min="130" max="130" width="17.140625" style="39" customWidth="1"/>
    <col min="131" max="131" width="10.42578125" style="39" customWidth="1"/>
    <col min="132" max="132" width="18.28515625" style="39" customWidth="1"/>
    <col min="133" max="133" width="17.85546875" style="39" customWidth="1"/>
    <col min="134" max="134" width="4.85546875" style="39" customWidth="1"/>
    <col min="135" max="135" width="16.28515625" style="39" customWidth="1"/>
    <col min="136" max="136" width="17.28515625" style="39" bestFit="1" customWidth="1"/>
    <col min="137" max="137" width="9.85546875" style="39" customWidth="1"/>
    <col min="138" max="138" width="17" style="39" customWidth="1"/>
    <col min="139" max="140" width="19.140625" style="39" bestFit="1" customWidth="1"/>
    <col min="141" max="141" width="4.85546875" style="39" customWidth="1"/>
    <col min="142" max="142" width="18.140625" style="39" customWidth="1"/>
    <col min="143" max="143" width="16.140625" style="39" customWidth="1"/>
    <col min="144" max="144" width="10.28515625" style="39" customWidth="1"/>
    <col min="145" max="145" width="17.140625" style="39" customWidth="1"/>
    <col min="146" max="147" width="16.140625" style="39" customWidth="1"/>
    <col min="148" max="148" width="10.7109375" style="39" hidden="1" customWidth="1"/>
    <col min="149" max="149" width="18.7109375" style="39" hidden="1" customWidth="1"/>
    <col min="150" max="150" width="15.85546875" style="39" hidden="1" customWidth="1"/>
    <col min="151" max="151" width="9.28515625" style="39" hidden="1" customWidth="1"/>
    <col min="152" max="152" width="13.85546875" style="39" hidden="1" customWidth="1"/>
    <col min="153" max="153" width="15.85546875" style="39" hidden="1" customWidth="1"/>
    <col min="154" max="154" width="4.85546875" style="39" customWidth="1"/>
    <col min="155" max="155" width="19.28515625" style="39" customWidth="1"/>
    <col min="156" max="156" width="15" style="39" customWidth="1"/>
    <col min="157" max="157" width="9.28515625" style="39" customWidth="1"/>
    <col min="158" max="158" width="15" style="39" customWidth="1"/>
    <col min="159" max="159" width="16.140625" style="39" customWidth="1"/>
    <col min="160" max="160" width="4.85546875" style="39" customWidth="1"/>
    <col min="161" max="161" width="21.140625" style="39" customWidth="1"/>
    <col min="162" max="162" width="16.7109375" style="39" customWidth="1"/>
    <col min="163" max="163" width="9.28515625" style="39" customWidth="1"/>
    <col min="164" max="164" width="18" style="39" customWidth="1"/>
    <col min="165" max="165" width="17.140625" style="39" customWidth="1"/>
    <col min="166" max="166" width="4.85546875" style="39" customWidth="1"/>
    <col min="167" max="167" width="20.42578125" style="39" customWidth="1"/>
    <col min="168" max="168" width="16.42578125" style="39" customWidth="1"/>
    <col min="169" max="169" width="11.5703125" style="39" customWidth="1"/>
    <col min="170" max="170" width="12" style="39" bestFit="1" customWidth="1"/>
    <col min="171" max="171" width="18.28515625" style="39" customWidth="1"/>
    <col min="172" max="172" width="19.28515625" style="39" customWidth="1"/>
    <col min="173" max="173" width="10.7109375" style="39" customWidth="1"/>
    <col min="174" max="174" width="20" style="39" customWidth="1"/>
    <col min="175" max="175" width="17.140625" style="39" customWidth="1"/>
    <col min="176" max="176" width="9.28515625" style="39" customWidth="1"/>
    <col min="177" max="177" width="9" style="39" customWidth="1"/>
    <col min="178" max="178" width="19" style="39" customWidth="1"/>
    <col min="179" max="179" width="17.42578125" style="39" customWidth="1"/>
    <col min="180" max="180" width="4.85546875" style="39" customWidth="1"/>
    <col min="181" max="181" width="18" style="39" customWidth="1"/>
    <col min="182" max="182" width="16.7109375" style="39" customWidth="1"/>
    <col min="183" max="183" width="9.28515625" style="39" customWidth="1"/>
    <col min="184" max="184" width="9" style="39" customWidth="1"/>
    <col min="185" max="185" width="17" style="39" customWidth="1"/>
    <col min="186" max="186" width="17.140625" style="39" customWidth="1"/>
    <col min="187" max="187" width="4.85546875" style="39" customWidth="1"/>
    <col min="188" max="188" width="19.140625" style="39" customWidth="1"/>
    <col min="189" max="189" width="16.42578125" style="39" customWidth="1"/>
    <col min="190" max="190" width="9.28515625" style="39" customWidth="1"/>
    <col min="191" max="191" width="13.28515625" style="39" customWidth="1"/>
    <col min="192" max="193" width="18" style="39" customWidth="1"/>
    <col min="194" max="194" width="14.140625" style="99" bestFit="1" customWidth="1"/>
    <col min="195" max="16384" width="10.7109375" style="39"/>
  </cols>
  <sheetData>
    <row r="2" spans="1:193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S2" s="63"/>
      <c r="AA2" s="63"/>
      <c r="AI2" s="63"/>
      <c r="AQ2" s="63"/>
      <c r="AY2" s="63"/>
      <c r="BI2" s="63"/>
      <c r="BP2" s="63"/>
      <c r="BW2" s="63"/>
      <c r="CD2" s="63"/>
      <c r="CK2" s="63"/>
      <c r="CL2" s="63"/>
      <c r="CM2" s="63"/>
      <c r="CO2" s="63"/>
      <c r="CP2" s="63"/>
      <c r="CQ2" s="63"/>
      <c r="CR2" s="63"/>
      <c r="CS2" s="63"/>
      <c r="CT2" s="63"/>
      <c r="CU2" s="63"/>
      <c r="CV2" s="63"/>
    </row>
    <row r="4" spans="1:193" x14ac:dyDescent="0.25">
      <c r="ED4" s="150"/>
      <c r="EK4" s="150"/>
      <c r="ER4" s="150"/>
      <c r="EX4" s="150"/>
      <c r="FD4" s="150"/>
      <c r="FJ4" s="150"/>
    </row>
    <row r="5" spans="1:193" x14ac:dyDescent="0.25">
      <c r="B5" s="69"/>
      <c r="C5" s="69"/>
      <c r="D5" s="67" t="s">
        <v>40</v>
      </c>
      <c r="E5" s="68"/>
      <c r="F5" s="68"/>
      <c r="G5" s="68"/>
      <c r="H5" s="68"/>
      <c r="I5" s="68"/>
      <c r="J5" s="68"/>
      <c r="L5" s="67" t="s">
        <v>40</v>
      </c>
      <c r="M5" s="68"/>
      <c r="N5" s="68"/>
      <c r="O5" s="68"/>
      <c r="P5" s="68"/>
      <c r="Q5" s="68"/>
      <c r="R5" s="68"/>
      <c r="T5" s="67" t="s">
        <v>40</v>
      </c>
      <c r="U5" s="68"/>
      <c r="V5" s="68"/>
      <c r="W5" s="68"/>
      <c r="X5" s="68"/>
      <c r="Y5" s="68"/>
      <c r="Z5" s="68"/>
      <c r="AB5" s="67" t="s">
        <v>40</v>
      </c>
      <c r="AC5" s="68"/>
      <c r="AD5" s="68"/>
      <c r="AE5" s="68"/>
      <c r="AF5" s="68"/>
      <c r="AG5" s="68"/>
      <c r="AH5" s="68"/>
      <c r="AJ5" s="67" t="s">
        <v>40</v>
      </c>
      <c r="AK5" s="68"/>
      <c r="AL5" s="68"/>
      <c r="AM5" s="68"/>
      <c r="AN5" s="68"/>
      <c r="AO5" s="68"/>
      <c r="AP5" s="68"/>
      <c r="AR5" s="67" t="s">
        <v>40</v>
      </c>
      <c r="AS5" s="68"/>
      <c r="AT5" s="68"/>
      <c r="AU5" s="68"/>
      <c r="AV5" s="68"/>
      <c r="AW5" s="68"/>
      <c r="AX5" s="68"/>
      <c r="AZ5" s="67" t="s">
        <v>40</v>
      </c>
      <c r="BA5" s="68"/>
      <c r="BB5" s="68"/>
      <c r="BC5" s="68"/>
      <c r="BD5" s="68"/>
      <c r="BE5" s="68"/>
      <c r="BF5" s="68"/>
      <c r="BG5" s="68"/>
      <c r="BH5" s="68"/>
      <c r="BJ5" s="67" t="s">
        <v>40</v>
      </c>
      <c r="BK5" s="68"/>
      <c r="BL5" s="68"/>
      <c r="BM5" s="68"/>
      <c r="BN5" s="68"/>
      <c r="BO5" s="68"/>
      <c r="BQ5" s="67" t="s">
        <v>40</v>
      </c>
      <c r="BR5" s="68"/>
      <c r="BS5" s="68"/>
      <c r="BT5" s="68"/>
      <c r="BU5" s="68"/>
      <c r="BV5" s="68"/>
      <c r="BX5" s="67" t="s">
        <v>40</v>
      </c>
      <c r="BY5" s="68"/>
      <c r="BZ5" s="68"/>
      <c r="CA5" s="68"/>
      <c r="CB5" s="68"/>
      <c r="CC5" s="68"/>
      <c r="CE5" s="67" t="s">
        <v>40</v>
      </c>
      <c r="CF5" s="68"/>
      <c r="CG5" s="68"/>
      <c r="CH5" s="68"/>
      <c r="CI5" s="68"/>
      <c r="CJ5" s="68"/>
      <c r="CL5" s="67" t="s">
        <v>40</v>
      </c>
      <c r="CM5" s="68"/>
      <c r="CN5" s="68"/>
      <c r="CO5" s="68"/>
      <c r="CP5" s="68"/>
      <c r="CR5" s="67" t="s">
        <v>40</v>
      </c>
      <c r="CS5" s="68"/>
      <c r="CT5" s="68"/>
      <c r="CU5" s="68"/>
      <c r="CV5" s="68"/>
      <c r="CX5" s="67" t="s">
        <v>40</v>
      </c>
      <c r="CY5" s="68"/>
      <c r="CZ5" s="68"/>
      <c r="DA5" s="68"/>
      <c r="DB5" s="68"/>
      <c r="DC5" s="68"/>
      <c r="DE5" s="67" t="s">
        <v>40</v>
      </c>
      <c r="DF5" s="68"/>
      <c r="DG5" s="68"/>
      <c r="DH5" s="68"/>
      <c r="DI5" s="68"/>
      <c r="DJ5" s="68"/>
      <c r="DL5" s="67" t="s">
        <v>40</v>
      </c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Y5" s="67" t="s">
        <v>40</v>
      </c>
      <c r="DZ5" s="68"/>
      <c r="EA5" s="68"/>
      <c r="EB5" s="68"/>
      <c r="EC5" s="68"/>
      <c r="ED5" s="150"/>
      <c r="EE5" s="67" t="s">
        <v>40</v>
      </c>
      <c r="EF5" s="68"/>
      <c r="EG5" s="68"/>
      <c r="EH5" s="68"/>
      <c r="EI5" s="68"/>
      <c r="EJ5" s="68"/>
      <c r="EK5" s="150"/>
      <c r="EL5" s="67" t="s">
        <v>40</v>
      </c>
      <c r="EM5" s="68"/>
      <c r="EN5" s="68"/>
      <c r="EO5" s="68"/>
      <c r="EP5" s="68"/>
      <c r="EQ5" s="68"/>
      <c r="ER5" s="150"/>
      <c r="ES5" s="67" t="s">
        <v>40</v>
      </c>
      <c r="ET5" s="68"/>
      <c r="EU5" s="68"/>
      <c r="EV5" s="68"/>
      <c r="EW5" s="68"/>
      <c r="EX5" s="150"/>
      <c r="EY5" s="67" t="s">
        <v>40</v>
      </c>
      <c r="EZ5" s="68"/>
      <c r="FA5" s="68"/>
      <c r="FB5" s="68"/>
      <c r="FC5" s="68"/>
      <c r="FD5" s="150"/>
      <c r="FE5" s="67" t="s">
        <v>40</v>
      </c>
      <c r="FF5" s="68"/>
      <c r="FG5" s="68"/>
      <c r="FH5" s="68"/>
      <c r="FI5" s="68"/>
      <c r="FJ5" s="150"/>
      <c r="FK5" s="67" t="s">
        <v>40</v>
      </c>
      <c r="FL5" s="68"/>
      <c r="FM5" s="68"/>
      <c r="FN5" s="68"/>
      <c r="FO5" s="68"/>
      <c r="FP5" s="68"/>
      <c r="FR5" s="67" t="s">
        <v>40</v>
      </c>
      <c r="FS5" s="68"/>
      <c r="FT5" s="68"/>
      <c r="FU5" s="68"/>
      <c r="FV5" s="68"/>
      <c r="FW5" s="68"/>
      <c r="FY5" s="67" t="s">
        <v>40</v>
      </c>
      <c r="FZ5" s="68"/>
      <c r="GA5" s="68"/>
      <c r="GB5" s="68"/>
      <c r="GC5" s="68"/>
      <c r="GD5" s="68"/>
      <c r="GF5" s="67" t="s">
        <v>40</v>
      </c>
      <c r="GG5" s="68"/>
      <c r="GH5" s="68"/>
      <c r="GI5" s="68"/>
      <c r="GJ5" s="68"/>
      <c r="GK5" s="68"/>
    </row>
    <row r="6" spans="1:193" x14ac:dyDescent="0.25">
      <c r="B6" s="71"/>
      <c r="C6" s="71"/>
      <c r="D6" s="71" t="s">
        <v>71</v>
      </c>
      <c r="E6" s="71"/>
      <c r="F6" s="71"/>
      <c r="G6" s="71"/>
      <c r="H6" s="71"/>
      <c r="I6" s="71"/>
      <c r="J6" s="71"/>
      <c r="L6" s="71" t="s">
        <v>70</v>
      </c>
      <c r="M6" s="71"/>
      <c r="N6" s="71"/>
      <c r="O6" s="71"/>
      <c r="P6" s="71"/>
      <c r="Q6" s="71"/>
      <c r="R6" s="71"/>
      <c r="T6" s="71" t="s">
        <v>70</v>
      </c>
      <c r="U6" s="71"/>
      <c r="V6" s="71"/>
      <c r="W6" s="71"/>
      <c r="X6" s="71"/>
      <c r="Y6" s="71"/>
      <c r="Z6" s="71"/>
      <c r="AB6" s="71" t="s">
        <v>70</v>
      </c>
      <c r="AC6" s="71"/>
      <c r="AD6" s="71"/>
      <c r="AE6" s="71"/>
      <c r="AF6" s="71"/>
      <c r="AG6" s="71"/>
      <c r="AH6" s="71"/>
      <c r="AJ6" s="71" t="s">
        <v>70</v>
      </c>
      <c r="AK6" s="71"/>
      <c r="AL6" s="71"/>
      <c r="AM6" s="71"/>
      <c r="AN6" s="71"/>
      <c r="AO6" s="71"/>
      <c r="AP6" s="71"/>
      <c r="AR6" s="71" t="s">
        <v>70</v>
      </c>
      <c r="AS6" s="71"/>
      <c r="AT6" s="71"/>
      <c r="AU6" s="71"/>
      <c r="AV6" s="71"/>
      <c r="AW6" s="71"/>
      <c r="AX6" s="71"/>
      <c r="AZ6" s="71" t="s">
        <v>70</v>
      </c>
      <c r="BA6" s="71"/>
      <c r="BB6" s="71"/>
      <c r="BC6" s="71"/>
      <c r="BD6" s="71"/>
      <c r="BE6" s="71"/>
      <c r="BF6" s="71"/>
      <c r="BG6" s="71"/>
      <c r="BH6" s="71"/>
      <c r="BJ6" s="71" t="s">
        <v>70</v>
      </c>
      <c r="BK6" s="71"/>
      <c r="BL6" s="71"/>
      <c r="BM6" s="71"/>
      <c r="BN6" s="71"/>
      <c r="BO6" s="71"/>
      <c r="BQ6" s="71" t="s">
        <v>70</v>
      </c>
      <c r="BR6" s="71"/>
      <c r="BS6" s="71"/>
      <c r="BT6" s="71"/>
      <c r="BU6" s="71"/>
      <c r="BV6" s="71"/>
      <c r="BX6" s="71" t="s">
        <v>70</v>
      </c>
      <c r="BY6" s="71"/>
      <c r="BZ6" s="71"/>
      <c r="CA6" s="71"/>
      <c r="CB6" s="71"/>
      <c r="CC6" s="71"/>
      <c r="CE6" s="71" t="s">
        <v>70</v>
      </c>
      <c r="CF6" s="71"/>
      <c r="CG6" s="71"/>
      <c r="CH6" s="71"/>
      <c r="CI6" s="71"/>
      <c r="CJ6" s="71"/>
      <c r="CL6" s="71" t="s">
        <v>70</v>
      </c>
      <c r="CM6" s="71"/>
      <c r="CN6" s="71"/>
      <c r="CO6" s="71"/>
      <c r="CP6" s="71"/>
      <c r="CR6" s="71" t="s">
        <v>70</v>
      </c>
      <c r="CS6" s="71"/>
      <c r="CT6" s="71"/>
      <c r="CU6" s="71"/>
      <c r="CV6" s="71"/>
      <c r="CX6" s="71" t="s">
        <v>70</v>
      </c>
      <c r="CY6" s="71"/>
      <c r="CZ6" s="71"/>
      <c r="DA6" s="71"/>
      <c r="DB6" s="71"/>
      <c r="DC6" s="71"/>
      <c r="DD6" s="150"/>
      <c r="DE6" s="71" t="s">
        <v>70</v>
      </c>
      <c r="DF6" s="71"/>
      <c r="DG6" s="71"/>
      <c r="DH6" s="71"/>
      <c r="DI6" s="71"/>
      <c r="DJ6" s="71"/>
      <c r="DK6" s="150"/>
      <c r="DL6" s="71" t="s">
        <v>70</v>
      </c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150"/>
      <c r="DY6" s="71" t="s">
        <v>70</v>
      </c>
      <c r="DZ6" s="71"/>
      <c r="EA6" s="71"/>
      <c r="EB6" s="71"/>
      <c r="EC6" s="71"/>
      <c r="ED6" s="71"/>
      <c r="EE6" s="71" t="s">
        <v>70</v>
      </c>
      <c r="EF6" s="71"/>
      <c r="EG6" s="71"/>
      <c r="EH6" s="71"/>
      <c r="EI6" s="71"/>
      <c r="EJ6" s="71"/>
      <c r="EK6" s="71"/>
      <c r="EL6" s="71" t="s">
        <v>70</v>
      </c>
      <c r="EM6" s="71"/>
      <c r="EN6" s="71"/>
      <c r="EO6" s="71"/>
      <c r="EP6" s="71"/>
      <c r="EQ6" s="71"/>
      <c r="ER6" s="71"/>
      <c r="ES6" s="71" t="s">
        <v>70</v>
      </c>
      <c r="ET6" s="71"/>
      <c r="EU6" s="71"/>
      <c r="EV6" s="71"/>
      <c r="EW6" s="71"/>
      <c r="EX6" s="71"/>
      <c r="EY6" s="71" t="s">
        <v>70</v>
      </c>
      <c r="EZ6" s="71"/>
      <c r="FA6" s="71"/>
      <c r="FB6" s="71"/>
      <c r="FC6" s="71"/>
      <c r="FD6" s="71"/>
      <c r="FE6" s="71" t="s">
        <v>70</v>
      </c>
      <c r="FF6" s="71"/>
      <c r="FG6" s="71"/>
      <c r="FH6" s="71"/>
      <c r="FI6" s="71"/>
      <c r="FJ6" s="71"/>
      <c r="FK6" s="71" t="s">
        <v>70</v>
      </c>
      <c r="FL6" s="71"/>
      <c r="FM6" s="71"/>
      <c r="FN6" s="71"/>
      <c r="FO6" s="71"/>
      <c r="FP6" s="71"/>
      <c r="FQ6" s="150"/>
      <c r="FR6" s="71" t="s">
        <v>70</v>
      </c>
      <c r="FS6" s="71"/>
      <c r="FT6" s="71"/>
      <c r="FU6" s="71"/>
      <c r="FV6" s="71"/>
      <c r="FW6" s="71"/>
      <c r="FX6" s="150"/>
      <c r="FY6" s="71" t="s">
        <v>70</v>
      </c>
      <c r="FZ6" s="71"/>
      <c r="GA6" s="71"/>
      <c r="GB6" s="71"/>
      <c r="GC6" s="71"/>
      <c r="GD6" s="71"/>
      <c r="GE6" s="150"/>
      <c r="GF6" s="71" t="s">
        <v>70</v>
      </c>
      <c r="GG6" s="71"/>
      <c r="GH6" s="71"/>
      <c r="GI6" s="71"/>
      <c r="GJ6" s="71"/>
      <c r="GK6" s="71"/>
    </row>
    <row r="7" spans="1:193" x14ac:dyDescent="0.25">
      <c r="B7" s="71"/>
      <c r="C7" s="71"/>
      <c r="D7" s="71" t="s">
        <v>47</v>
      </c>
      <c r="E7" s="71"/>
      <c r="F7" s="71"/>
      <c r="G7" s="71"/>
      <c r="H7" s="71"/>
      <c r="I7" s="71"/>
      <c r="J7" s="71"/>
      <c r="L7" s="70" t="s">
        <v>116</v>
      </c>
      <c r="M7" s="71"/>
      <c r="N7" s="71"/>
      <c r="O7" s="71"/>
      <c r="P7" s="71"/>
      <c r="Q7" s="71"/>
      <c r="R7" s="71"/>
      <c r="T7" s="70" t="s">
        <v>100</v>
      </c>
      <c r="U7" s="71"/>
      <c r="V7" s="71"/>
      <c r="W7" s="71"/>
      <c r="X7" s="71"/>
      <c r="Y7" s="71"/>
      <c r="Z7" s="71"/>
      <c r="AB7" s="70" t="s">
        <v>102</v>
      </c>
      <c r="AC7" s="71"/>
      <c r="AD7" s="71"/>
      <c r="AE7" s="71"/>
      <c r="AF7" s="71"/>
      <c r="AG7" s="71"/>
      <c r="AH7" s="71"/>
      <c r="AJ7" s="70" t="s">
        <v>101</v>
      </c>
      <c r="AK7" s="71"/>
      <c r="AL7" s="71"/>
      <c r="AM7" s="71"/>
      <c r="AN7" s="71"/>
      <c r="AO7" s="71"/>
      <c r="AP7" s="71"/>
      <c r="AR7" s="70" t="s">
        <v>93</v>
      </c>
      <c r="AS7" s="71"/>
      <c r="AT7" s="71"/>
      <c r="AU7" s="71"/>
      <c r="AV7" s="71"/>
      <c r="AW7" s="71"/>
      <c r="AX7" s="71"/>
      <c r="AZ7" s="70" t="s">
        <v>90</v>
      </c>
      <c r="BA7" s="71"/>
      <c r="BB7" s="71"/>
      <c r="BC7" s="71"/>
      <c r="BD7" s="71"/>
      <c r="BE7" s="71"/>
      <c r="BF7" s="71"/>
      <c r="BG7" s="71"/>
      <c r="BH7" s="71"/>
      <c r="BJ7" s="70" t="s">
        <v>52</v>
      </c>
      <c r="BK7" s="71"/>
      <c r="BL7" s="71"/>
      <c r="BM7" s="71"/>
      <c r="BN7" s="71"/>
      <c r="BO7" s="71"/>
      <c r="BQ7" s="70" t="s">
        <v>50</v>
      </c>
      <c r="BR7" s="71"/>
      <c r="BS7" s="71"/>
      <c r="BT7" s="71"/>
      <c r="BU7" s="71"/>
      <c r="BV7" s="71"/>
      <c r="BX7" s="70" t="s">
        <v>53</v>
      </c>
      <c r="BY7" s="71"/>
      <c r="BZ7" s="71"/>
      <c r="CA7" s="71"/>
      <c r="CB7" s="71"/>
      <c r="CC7" s="71"/>
      <c r="CE7" s="70" t="s">
        <v>54</v>
      </c>
      <c r="CF7" s="71"/>
      <c r="CG7" s="71"/>
      <c r="CH7" s="71"/>
      <c r="CI7" s="71"/>
      <c r="CJ7" s="71"/>
      <c r="CL7" s="70" t="s">
        <v>55</v>
      </c>
      <c r="CM7" s="71"/>
      <c r="CN7" s="71"/>
      <c r="CO7" s="71"/>
      <c r="CP7" s="71"/>
      <c r="CR7" s="70" t="s">
        <v>56</v>
      </c>
      <c r="CS7" s="71"/>
      <c r="CT7" s="71"/>
      <c r="CU7" s="71"/>
      <c r="CV7" s="71"/>
      <c r="CX7" s="70" t="s">
        <v>57</v>
      </c>
      <c r="CY7" s="71"/>
      <c r="CZ7" s="71"/>
      <c r="DA7" s="71"/>
      <c r="DB7" s="71"/>
      <c r="DC7" s="71"/>
      <c r="DD7" s="150"/>
      <c r="DE7" s="70" t="s">
        <v>58</v>
      </c>
      <c r="DF7" s="71"/>
      <c r="DG7" s="71"/>
      <c r="DH7" s="71"/>
      <c r="DI7" s="71"/>
      <c r="DJ7" s="71"/>
      <c r="DK7" s="150"/>
      <c r="DL7" s="70" t="s">
        <v>59</v>
      </c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150"/>
      <c r="DY7" s="70" t="s">
        <v>60</v>
      </c>
      <c r="DZ7" s="71"/>
      <c r="EA7" s="71"/>
      <c r="EB7" s="71"/>
      <c r="EC7" s="71"/>
      <c r="ED7" s="150"/>
      <c r="EE7" s="70" t="s">
        <v>61</v>
      </c>
      <c r="EF7" s="72"/>
      <c r="EG7" s="72"/>
      <c r="EH7" s="72"/>
      <c r="EI7" s="72"/>
      <c r="EJ7" s="72"/>
      <c r="EK7" s="72"/>
      <c r="EL7" s="70" t="s">
        <v>62</v>
      </c>
      <c r="EM7" s="72"/>
      <c r="EN7" s="72"/>
      <c r="EO7" s="72"/>
      <c r="EP7" s="72"/>
      <c r="EQ7" s="72"/>
      <c r="ER7" s="150"/>
      <c r="ES7" s="70" t="s">
        <v>63</v>
      </c>
      <c r="ET7" s="71"/>
      <c r="EU7" s="71"/>
      <c r="EV7" s="71"/>
      <c r="EW7" s="71"/>
      <c r="EX7" s="150"/>
      <c r="EY7" s="70" t="s">
        <v>64</v>
      </c>
      <c r="EZ7" s="71"/>
      <c r="FA7" s="71"/>
      <c r="FB7" s="71"/>
      <c r="FC7" s="71"/>
      <c r="FD7" s="150"/>
      <c r="FE7" s="70" t="s">
        <v>65</v>
      </c>
      <c r="FF7" s="71"/>
      <c r="FG7" s="71"/>
      <c r="FH7" s="71"/>
      <c r="FI7" s="71"/>
      <c r="FJ7" s="150"/>
      <c r="FK7" s="70" t="s">
        <v>66</v>
      </c>
      <c r="FL7" s="71"/>
      <c r="FM7" s="71"/>
      <c r="FN7" s="71"/>
      <c r="FO7" s="71"/>
      <c r="FP7" s="71"/>
      <c r="FQ7" s="150"/>
      <c r="FR7" s="70" t="s">
        <v>67</v>
      </c>
      <c r="FS7" s="71"/>
      <c r="FT7" s="71"/>
      <c r="FU7" s="71"/>
      <c r="FV7" s="71"/>
      <c r="FW7" s="71"/>
      <c r="FX7" s="150"/>
      <c r="FY7" s="70" t="s">
        <v>68</v>
      </c>
      <c r="FZ7" s="71"/>
      <c r="GA7" s="71"/>
      <c r="GB7" s="71"/>
      <c r="GC7" s="71"/>
      <c r="GD7" s="71"/>
      <c r="GE7" s="150"/>
      <c r="GF7" s="70" t="s">
        <v>69</v>
      </c>
      <c r="GG7" s="71"/>
      <c r="GH7" s="71"/>
      <c r="GI7" s="71"/>
      <c r="GJ7" s="71"/>
      <c r="GK7" s="71"/>
    </row>
    <row r="8" spans="1:193" x14ac:dyDescent="0.25">
      <c r="B8" s="71"/>
      <c r="C8" s="71"/>
      <c r="D8" s="71"/>
      <c r="E8" s="72"/>
      <c r="F8" s="72"/>
      <c r="G8" s="72"/>
      <c r="H8" s="72"/>
      <c r="I8" s="71"/>
      <c r="J8" s="71"/>
      <c r="L8" s="151"/>
      <c r="M8" s="152"/>
      <c r="N8" s="152"/>
      <c r="O8" s="152"/>
      <c r="P8" s="152"/>
      <c r="Q8" s="152"/>
      <c r="R8" s="152"/>
      <c r="T8" s="151"/>
      <c r="U8" s="152"/>
      <c r="V8" s="152"/>
      <c r="W8" s="152"/>
      <c r="X8" s="152"/>
      <c r="Y8" s="152"/>
      <c r="Z8" s="152"/>
      <c r="AB8" s="151"/>
      <c r="AC8" s="152"/>
      <c r="AD8" s="152"/>
      <c r="AE8" s="152"/>
      <c r="AF8" s="152"/>
      <c r="AG8" s="152"/>
      <c r="AH8" s="152"/>
      <c r="AJ8" s="151"/>
      <c r="AK8" s="152"/>
      <c r="AL8" s="152"/>
      <c r="AM8" s="152"/>
      <c r="AN8" s="152"/>
      <c r="AO8" s="152"/>
      <c r="AP8" s="152"/>
      <c r="AR8" s="151"/>
      <c r="AS8" s="152"/>
      <c r="AT8" s="152"/>
      <c r="AU8" s="152"/>
      <c r="AV8" s="152"/>
      <c r="AW8" s="152"/>
      <c r="AX8" s="152"/>
      <c r="AZ8" s="151"/>
      <c r="BA8" s="152"/>
      <c r="BB8" s="152"/>
      <c r="BC8" s="152"/>
      <c r="BD8" s="152"/>
      <c r="BE8" s="152"/>
      <c r="BF8" s="152"/>
      <c r="BG8" s="152"/>
      <c r="BH8" s="152"/>
      <c r="BJ8" s="151"/>
      <c r="BK8" s="152"/>
      <c r="BL8" s="152"/>
      <c r="BM8" s="152"/>
      <c r="BN8" s="152"/>
      <c r="BO8" s="152"/>
      <c r="BQ8" s="151"/>
      <c r="BR8" s="152"/>
      <c r="BS8" s="152"/>
      <c r="BT8" s="152"/>
      <c r="BU8" s="152"/>
      <c r="BV8" s="152"/>
      <c r="BX8" s="151"/>
      <c r="BY8" s="152"/>
      <c r="BZ8" s="152"/>
      <c r="CA8" s="152"/>
      <c r="CB8" s="152"/>
      <c r="CC8" s="152"/>
      <c r="CE8" s="151"/>
      <c r="CF8" s="152"/>
      <c r="CG8" s="152"/>
      <c r="CH8" s="152"/>
      <c r="CI8" s="152"/>
      <c r="CJ8" s="152"/>
      <c r="CL8" s="151"/>
      <c r="CM8" s="152"/>
      <c r="CN8" s="152"/>
      <c r="CO8" s="152"/>
      <c r="CP8" s="152"/>
      <c r="CR8" s="151"/>
      <c r="CS8" s="152"/>
      <c r="CT8" s="152"/>
      <c r="CU8" s="152"/>
      <c r="CV8" s="152"/>
      <c r="CX8" s="151"/>
      <c r="CY8" s="152"/>
      <c r="CZ8" s="152"/>
      <c r="DA8" s="152"/>
      <c r="DB8" s="152"/>
      <c r="DC8" s="152"/>
      <c r="DD8" s="150"/>
      <c r="DE8" s="151"/>
      <c r="DF8" s="152"/>
      <c r="DG8" s="152"/>
      <c r="DH8" s="152"/>
      <c r="DI8" s="152"/>
      <c r="DJ8" s="152"/>
      <c r="DK8" s="150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0"/>
      <c r="DY8" s="152"/>
      <c r="DZ8" s="152"/>
      <c r="EA8" s="152"/>
      <c r="EB8" s="152"/>
      <c r="EC8" s="152"/>
      <c r="ED8" s="150"/>
      <c r="EE8" s="151"/>
      <c r="EF8" s="152"/>
      <c r="EG8" s="152"/>
      <c r="EH8" s="152"/>
      <c r="EI8" s="152"/>
      <c r="EJ8" s="152"/>
      <c r="EK8" s="152"/>
      <c r="EL8" s="151"/>
      <c r="EM8" s="152"/>
      <c r="EN8" s="152"/>
      <c r="EO8" s="152"/>
      <c r="EP8" s="152"/>
      <c r="EQ8" s="152"/>
      <c r="ER8" s="150"/>
      <c r="ES8" s="151"/>
      <c r="ET8" s="152"/>
      <c r="EU8" s="152"/>
      <c r="EV8" s="152"/>
      <c r="EW8" s="152"/>
      <c r="EX8" s="150"/>
      <c r="EY8" s="151"/>
      <c r="EZ8" s="152"/>
      <c r="FA8" s="152"/>
      <c r="FB8" s="152"/>
      <c r="FC8" s="152"/>
      <c r="FD8" s="150"/>
      <c r="FE8" s="151"/>
      <c r="FF8" s="152"/>
      <c r="FG8" s="152"/>
      <c r="FH8" s="152"/>
      <c r="FI8" s="152"/>
      <c r="FJ8" s="150"/>
      <c r="FK8" s="151"/>
      <c r="FL8" s="152"/>
      <c r="FM8" s="152"/>
      <c r="FN8" s="152"/>
      <c r="FO8" s="152"/>
      <c r="FP8" s="152"/>
      <c r="FQ8" s="150"/>
      <c r="FR8" s="151"/>
      <c r="FS8" s="152"/>
      <c r="FT8" s="152"/>
      <c r="FU8" s="152"/>
      <c r="FV8" s="152"/>
      <c r="FW8" s="152"/>
      <c r="FX8" s="150"/>
      <c r="FY8" s="151"/>
      <c r="FZ8" s="152"/>
      <c r="GA8" s="152"/>
      <c r="GB8" s="152"/>
      <c r="GC8" s="152"/>
      <c r="GD8" s="152"/>
      <c r="GE8" s="150"/>
      <c r="GF8" s="151"/>
      <c r="GG8" s="152"/>
      <c r="GH8" s="152"/>
      <c r="GI8" s="152"/>
      <c r="GJ8" s="152"/>
      <c r="GK8" s="152"/>
    </row>
    <row r="9" spans="1:193" x14ac:dyDescent="0.25">
      <c r="B9" s="71" t="s">
        <v>43</v>
      </c>
      <c r="C9" s="71"/>
      <c r="D9" s="71" t="s">
        <v>48</v>
      </c>
      <c r="E9" s="75"/>
      <c r="F9" s="75"/>
      <c r="G9" s="75" t="s">
        <v>28</v>
      </c>
      <c r="H9" s="75" t="s">
        <v>49</v>
      </c>
      <c r="I9" s="75" t="s">
        <v>44</v>
      </c>
      <c r="J9" s="75" t="s">
        <v>35</v>
      </c>
      <c r="L9" s="70" t="s">
        <v>43</v>
      </c>
      <c r="P9" s="75" t="s">
        <v>28</v>
      </c>
      <c r="Q9" s="75" t="s">
        <v>49</v>
      </c>
      <c r="T9" s="70" t="s">
        <v>43</v>
      </c>
      <c r="X9" s="75" t="s">
        <v>28</v>
      </c>
      <c r="Y9" s="75" t="s">
        <v>49</v>
      </c>
      <c r="AB9" s="70" t="s">
        <v>43</v>
      </c>
      <c r="AF9" s="75" t="s">
        <v>28</v>
      </c>
      <c r="AG9" s="75" t="s">
        <v>49</v>
      </c>
      <c r="AJ9" s="70" t="s">
        <v>43</v>
      </c>
      <c r="AN9" s="75" t="s">
        <v>28</v>
      </c>
      <c r="AO9" s="75" t="s">
        <v>49</v>
      </c>
      <c r="AR9" s="70" t="s">
        <v>43</v>
      </c>
      <c r="AV9" s="75" t="s">
        <v>28</v>
      </c>
      <c r="AW9" s="75" t="s">
        <v>49</v>
      </c>
      <c r="AZ9" s="70" t="s">
        <v>43</v>
      </c>
      <c r="BF9" s="75" t="s">
        <v>28</v>
      </c>
      <c r="BG9" s="75" t="s">
        <v>49</v>
      </c>
      <c r="BJ9" s="71" t="s">
        <v>48</v>
      </c>
      <c r="BK9" s="75"/>
      <c r="BL9" s="75"/>
      <c r="BM9" s="75"/>
      <c r="BN9" s="75" t="s">
        <v>28</v>
      </c>
      <c r="BO9" s="75" t="s">
        <v>44</v>
      </c>
      <c r="BQ9" s="71" t="s">
        <v>48</v>
      </c>
      <c r="BR9" s="75"/>
      <c r="BS9" s="75"/>
      <c r="BT9" s="75"/>
      <c r="BU9" s="75" t="s">
        <v>28</v>
      </c>
      <c r="BV9" s="75" t="s">
        <v>44</v>
      </c>
      <c r="BX9" s="71" t="s">
        <v>48</v>
      </c>
      <c r="BY9" s="75"/>
      <c r="BZ9" s="75"/>
      <c r="CA9" s="75"/>
      <c r="CB9" s="75" t="s">
        <v>28</v>
      </c>
      <c r="CC9" s="75" t="s">
        <v>44</v>
      </c>
      <c r="CE9" s="71" t="s">
        <v>48</v>
      </c>
      <c r="CF9" s="75"/>
      <c r="CG9" s="75"/>
      <c r="CH9" s="75"/>
      <c r="CI9" s="75" t="s">
        <v>28</v>
      </c>
      <c r="CJ9" s="75" t="s">
        <v>44</v>
      </c>
      <c r="CL9" s="71" t="s">
        <v>48</v>
      </c>
      <c r="CM9" s="75"/>
      <c r="CN9" s="75"/>
      <c r="CO9" s="75"/>
      <c r="CP9" s="75" t="s">
        <v>44</v>
      </c>
      <c r="CR9" s="71" t="s">
        <v>48</v>
      </c>
      <c r="CS9" s="75"/>
      <c r="CT9" s="75"/>
      <c r="CU9" s="75"/>
      <c r="CV9" s="75" t="s">
        <v>44</v>
      </c>
      <c r="CX9" s="71" t="s">
        <v>48</v>
      </c>
      <c r="CY9" s="75"/>
      <c r="CZ9" s="75"/>
      <c r="DA9" s="75"/>
      <c r="DB9" s="75" t="s">
        <v>28</v>
      </c>
      <c r="DC9" s="75" t="s">
        <v>44</v>
      </c>
      <c r="DD9" s="150"/>
      <c r="DE9" s="71" t="s">
        <v>48</v>
      </c>
      <c r="DF9" s="75"/>
      <c r="DG9" s="75"/>
      <c r="DH9" s="75"/>
      <c r="DI9" s="75" t="s">
        <v>28</v>
      </c>
      <c r="DJ9" s="75" t="s">
        <v>44</v>
      </c>
      <c r="DK9" s="150"/>
      <c r="DL9" s="71" t="s">
        <v>48</v>
      </c>
      <c r="DM9" s="75"/>
      <c r="DN9" s="75"/>
      <c r="DO9" s="75"/>
      <c r="DP9" s="75"/>
      <c r="DQ9" s="75"/>
      <c r="DR9" s="75"/>
      <c r="DS9" s="75"/>
      <c r="DT9" s="75"/>
      <c r="DU9" s="75"/>
      <c r="DV9" s="75" t="s">
        <v>28</v>
      </c>
      <c r="DW9" s="75" t="s">
        <v>44</v>
      </c>
      <c r="DX9" s="150"/>
      <c r="DY9" s="71" t="s">
        <v>48</v>
      </c>
      <c r="DZ9" s="75"/>
      <c r="EA9" s="75"/>
      <c r="EB9" s="75"/>
      <c r="EC9" s="75" t="s">
        <v>44</v>
      </c>
      <c r="ED9" s="150"/>
      <c r="EE9" s="71" t="s">
        <v>48</v>
      </c>
      <c r="EF9" s="75"/>
      <c r="EG9" s="75"/>
      <c r="EH9" s="75"/>
      <c r="EI9" s="75" t="s">
        <v>28</v>
      </c>
      <c r="EJ9" s="75" t="s">
        <v>44</v>
      </c>
      <c r="EK9" s="40"/>
      <c r="EL9" s="71" t="s">
        <v>48</v>
      </c>
      <c r="EM9" s="75"/>
      <c r="EN9" s="75"/>
      <c r="EO9" s="75"/>
      <c r="EP9" s="75" t="s">
        <v>28</v>
      </c>
      <c r="EQ9" s="75" t="s">
        <v>44</v>
      </c>
      <c r="ER9" s="150"/>
      <c r="ES9" s="71" t="s">
        <v>48</v>
      </c>
      <c r="ET9" s="75"/>
      <c r="EU9" s="75"/>
      <c r="EV9" s="75"/>
      <c r="EW9" s="75" t="s">
        <v>44</v>
      </c>
      <c r="EX9" s="150"/>
      <c r="EY9" s="71" t="s">
        <v>48</v>
      </c>
      <c r="EZ9" s="75"/>
      <c r="FA9" s="75"/>
      <c r="FB9" s="75"/>
      <c r="FC9" s="75" t="s">
        <v>44</v>
      </c>
      <c r="FD9" s="150"/>
      <c r="FE9" s="71" t="s">
        <v>48</v>
      </c>
      <c r="FF9" s="75"/>
      <c r="FG9" s="75"/>
      <c r="FH9" s="75"/>
      <c r="FI9" s="75" t="s">
        <v>44</v>
      </c>
      <c r="FJ9" s="150"/>
      <c r="FK9" s="71" t="s">
        <v>48</v>
      </c>
      <c r="FL9" s="75"/>
      <c r="FM9" s="75"/>
      <c r="FN9" s="75"/>
      <c r="FO9" s="75" t="s">
        <v>28</v>
      </c>
      <c r="FP9" s="75" t="s">
        <v>44</v>
      </c>
      <c r="FQ9" s="150"/>
      <c r="FR9" s="71" t="s">
        <v>48</v>
      </c>
      <c r="FS9" s="75"/>
      <c r="FT9" s="75"/>
      <c r="FU9" s="75"/>
      <c r="FV9" s="75" t="s">
        <v>28</v>
      </c>
      <c r="FW9" s="75" t="s">
        <v>44</v>
      </c>
      <c r="FX9" s="150"/>
      <c r="FY9" s="71" t="s">
        <v>48</v>
      </c>
      <c r="FZ9" s="75"/>
      <c r="GA9" s="75"/>
      <c r="GB9" s="75"/>
      <c r="GC9" s="75" t="s">
        <v>28</v>
      </c>
      <c r="GD9" s="75" t="s">
        <v>44</v>
      </c>
      <c r="GE9" s="150"/>
      <c r="GF9" s="71" t="s">
        <v>48</v>
      </c>
      <c r="GG9" s="75"/>
      <c r="GH9" s="75"/>
      <c r="GI9" s="75"/>
      <c r="GJ9" s="75" t="s">
        <v>28</v>
      </c>
      <c r="GK9" s="75" t="s">
        <v>44</v>
      </c>
    </row>
    <row r="10" spans="1:193" ht="13.8" thickBot="1" x14ac:dyDescent="0.3">
      <c r="B10" s="80" t="s">
        <v>45</v>
      </c>
      <c r="C10" s="80"/>
      <c r="D10" s="80" t="s">
        <v>20</v>
      </c>
      <c r="E10" s="79" t="s">
        <v>18</v>
      </c>
      <c r="F10" s="79" t="s">
        <v>29</v>
      </c>
      <c r="G10" s="79" t="s">
        <v>29</v>
      </c>
      <c r="H10" s="79" t="s">
        <v>29</v>
      </c>
      <c r="I10" s="79" t="s">
        <v>46</v>
      </c>
      <c r="J10" s="79" t="s">
        <v>31</v>
      </c>
      <c r="L10" s="78" t="s">
        <v>45</v>
      </c>
      <c r="M10" s="79" t="s">
        <v>18</v>
      </c>
      <c r="N10" s="79" t="s">
        <v>22</v>
      </c>
      <c r="O10" s="79" t="s">
        <v>29</v>
      </c>
      <c r="P10" s="79" t="s">
        <v>29</v>
      </c>
      <c r="Q10" s="79" t="s">
        <v>29</v>
      </c>
      <c r="R10" s="79" t="s">
        <v>31</v>
      </c>
      <c r="T10" s="78" t="s">
        <v>45</v>
      </c>
      <c r="U10" s="79" t="s">
        <v>18</v>
      </c>
      <c r="V10" s="79" t="s">
        <v>22</v>
      </c>
      <c r="W10" s="79" t="s">
        <v>29</v>
      </c>
      <c r="X10" s="79" t="s">
        <v>29</v>
      </c>
      <c r="Y10" s="79" t="s">
        <v>29</v>
      </c>
      <c r="Z10" s="79" t="s">
        <v>31</v>
      </c>
      <c r="AB10" s="78" t="s">
        <v>45</v>
      </c>
      <c r="AC10" s="79" t="s">
        <v>18</v>
      </c>
      <c r="AD10" s="79" t="s">
        <v>22</v>
      </c>
      <c r="AE10" s="79" t="s">
        <v>29</v>
      </c>
      <c r="AF10" s="79" t="s">
        <v>29</v>
      </c>
      <c r="AG10" s="79" t="s">
        <v>29</v>
      </c>
      <c r="AH10" s="79" t="s">
        <v>31</v>
      </c>
      <c r="AJ10" s="78" t="s">
        <v>45</v>
      </c>
      <c r="AK10" s="79" t="s">
        <v>18</v>
      </c>
      <c r="AL10" s="79" t="s">
        <v>22</v>
      </c>
      <c r="AM10" s="79" t="s">
        <v>29</v>
      </c>
      <c r="AN10" s="79" t="s">
        <v>29</v>
      </c>
      <c r="AO10" s="79" t="s">
        <v>29</v>
      </c>
      <c r="AP10" s="79" t="s">
        <v>31</v>
      </c>
      <c r="AR10" s="78" t="s">
        <v>45</v>
      </c>
      <c r="AS10" s="79" t="s">
        <v>18</v>
      </c>
      <c r="AT10" s="79" t="s">
        <v>22</v>
      </c>
      <c r="AU10" s="79" t="s">
        <v>29</v>
      </c>
      <c r="AV10" s="79" t="s">
        <v>29</v>
      </c>
      <c r="AW10" s="79" t="s">
        <v>29</v>
      </c>
      <c r="AX10" s="79" t="s">
        <v>31</v>
      </c>
      <c r="AZ10" s="78" t="s">
        <v>45</v>
      </c>
      <c r="BA10" s="79" t="s">
        <v>18</v>
      </c>
      <c r="BB10" s="79" t="s">
        <v>22</v>
      </c>
      <c r="BC10" s="79" t="s">
        <v>18</v>
      </c>
      <c r="BD10" s="79" t="s">
        <v>22</v>
      </c>
      <c r="BE10" s="79" t="s">
        <v>29</v>
      </c>
      <c r="BF10" s="79" t="s">
        <v>29</v>
      </c>
      <c r="BG10" s="79" t="s">
        <v>29</v>
      </c>
      <c r="BH10" s="79" t="s">
        <v>31</v>
      </c>
      <c r="BJ10" s="80" t="s">
        <v>20</v>
      </c>
      <c r="BK10" s="79" t="s">
        <v>18</v>
      </c>
      <c r="BL10" s="79" t="s">
        <v>22</v>
      </c>
      <c r="BM10" s="79" t="s">
        <v>29</v>
      </c>
      <c r="BN10" s="79" t="s">
        <v>29</v>
      </c>
      <c r="BO10" s="79" t="s">
        <v>46</v>
      </c>
      <c r="BQ10" s="80" t="s">
        <v>20</v>
      </c>
      <c r="BR10" s="79" t="s">
        <v>18</v>
      </c>
      <c r="BS10" s="79" t="s">
        <v>22</v>
      </c>
      <c r="BT10" s="79" t="s">
        <v>29</v>
      </c>
      <c r="BU10" s="79" t="s">
        <v>29</v>
      </c>
      <c r="BV10" s="79" t="s">
        <v>46</v>
      </c>
      <c r="BX10" s="80" t="s">
        <v>20</v>
      </c>
      <c r="BY10" s="79" t="s">
        <v>18</v>
      </c>
      <c r="BZ10" s="79" t="s">
        <v>22</v>
      </c>
      <c r="CA10" s="79" t="s">
        <v>29</v>
      </c>
      <c r="CB10" s="79" t="s">
        <v>29</v>
      </c>
      <c r="CC10" s="79" t="s">
        <v>46</v>
      </c>
      <c r="CE10" s="80" t="s">
        <v>20</v>
      </c>
      <c r="CF10" s="79" t="s">
        <v>18</v>
      </c>
      <c r="CG10" s="79" t="s">
        <v>22</v>
      </c>
      <c r="CH10" s="79" t="s">
        <v>29</v>
      </c>
      <c r="CI10" s="79" t="s">
        <v>29</v>
      </c>
      <c r="CJ10" s="79" t="s">
        <v>46</v>
      </c>
      <c r="CL10" s="80" t="s">
        <v>20</v>
      </c>
      <c r="CM10" s="79" t="s">
        <v>18</v>
      </c>
      <c r="CN10" s="79" t="s">
        <v>22</v>
      </c>
      <c r="CO10" s="79" t="s">
        <v>29</v>
      </c>
      <c r="CP10" s="79" t="s">
        <v>46</v>
      </c>
      <c r="CR10" s="80" t="s">
        <v>20</v>
      </c>
      <c r="CS10" s="79" t="s">
        <v>18</v>
      </c>
      <c r="CT10" s="79" t="s">
        <v>22</v>
      </c>
      <c r="CU10" s="79" t="s">
        <v>29</v>
      </c>
      <c r="CV10" s="79" t="s">
        <v>46</v>
      </c>
      <c r="CX10" s="80" t="s">
        <v>20</v>
      </c>
      <c r="CY10" s="79" t="s">
        <v>18</v>
      </c>
      <c r="CZ10" s="79" t="s">
        <v>22</v>
      </c>
      <c r="DA10" s="79" t="s">
        <v>29</v>
      </c>
      <c r="DB10" s="79" t="s">
        <v>29</v>
      </c>
      <c r="DC10" s="79" t="s">
        <v>46</v>
      </c>
      <c r="DD10" s="150"/>
      <c r="DE10" s="80" t="s">
        <v>20</v>
      </c>
      <c r="DF10" s="79" t="s">
        <v>18</v>
      </c>
      <c r="DG10" s="79" t="s">
        <v>22</v>
      </c>
      <c r="DH10" s="79" t="s">
        <v>29</v>
      </c>
      <c r="DI10" s="79" t="s">
        <v>29</v>
      </c>
      <c r="DJ10" s="79" t="s">
        <v>46</v>
      </c>
      <c r="DK10" s="150"/>
      <c r="DL10" s="80" t="s">
        <v>20</v>
      </c>
      <c r="DM10" s="79" t="s">
        <v>18</v>
      </c>
      <c r="DN10" s="79" t="s">
        <v>22</v>
      </c>
      <c r="DO10" s="79" t="s">
        <v>18</v>
      </c>
      <c r="DP10" s="79" t="s">
        <v>22</v>
      </c>
      <c r="DQ10" s="79" t="s">
        <v>18</v>
      </c>
      <c r="DR10" s="79" t="s">
        <v>22</v>
      </c>
      <c r="DS10" s="79" t="s">
        <v>18</v>
      </c>
      <c r="DT10" s="79" t="s">
        <v>22</v>
      </c>
      <c r="DU10" s="79" t="s">
        <v>29</v>
      </c>
      <c r="DV10" s="79" t="s">
        <v>29</v>
      </c>
      <c r="DW10" s="79" t="s">
        <v>46</v>
      </c>
      <c r="DX10" s="150"/>
      <c r="DY10" s="80" t="s">
        <v>20</v>
      </c>
      <c r="DZ10" s="79" t="s">
        <v>18</v>
      </c>
      <c r="EA10" s="79" t="s">
        <v>22</v>
      </c>
      <c r="EB10" s="79" t="s">
        <v>29</v>
      </c>
      <c r="EC10" s="79" t="s">
        <v>46</v>
      </c>
      <c r="ED10" s="150"/>
      <c r="EE10" s="80" t="s">
        <v>20</v>
      </c>
      <c r="EF10" s="79" t="s">
        <v>18</v>
      </c>
      <c r="EG10" s="79" t="s">
        <v>22</v>
      </c>
      <c r="EH10" s="79" t="s">
        <v>29</v>
      </c>
      <c r="EI10" s="79" t="s">
        <v>29</v>
      </c>
      <c r="EJ10" s="79" t="s">
        <v>46</v>
      </c>
      <c r="EK10" s="77"/>
      <c r="EL10" s="80" t="s">
        <v>20</v>
      </c>
      <c r="EM10" s="79" t="s">
        <v>18</v>
      </c>
      <c r="EN10" s="79" t="s">
        <v>22</v>
      </c>
      <c r="EO10" s="79" t="s">
        <v>29</v>
      </c>
      <c r="EP10" s="79" t="s">
        <v>29</v>
      </c>
      <c r="EQ10" s="79" t="s">
        <v>46</v>
      </c>
      <c r="ER10" s="150"/>
      <c r="ES10" s="80" t="s">
        <v>20</v>
      </c>
      <c r="ET10" s="79" t="s">
        <v>18</v>
      </c>
      <c r="EU10" s="79" t="s">
        <v>22</v>
      </c>
      <c r="EV10" s="79" t="s">
        <v>29</v>
      </c>
      <c r="EW10" s="79" t="s">
        <v>46</v>
      </c>
      <c r="EX10" s="150"/>
      <c r="EY10" s="80" t="s">
        <v>20</v>
      </c>
      <c r="EZ10" s="79" t="s">
        <v>18</v>
      </c>
      <c r="FA10" s="79" t="s">
        <v>22</v>
      </c>
      <c r="FB10" s="79" t="s">
        <v>29</v>
      </c>
      <c r="FC10" s="79" t="s">
        <v>46</v>
      </c>
      <c r="FD10" s="150"/>
      <c r="FE10" s="80" t="s">
        <v>20</v>
      </c>
      <c r="FF10" s="79" t="s">
        <v>18</v>
      </c>
      <c r="FG10" s="79" t="s">
        <v>22</v>
      </c>
      <c r="FH10" s="79" t="s">
        <v>29</v>
      </c>
      <c r="FI10" s="79" t="s">
        <v>46</v>
      </c>
      <c r="FJ10" s="150"/>
      <c r="FK10" s="80" t="s">
        <v>20</v>
      </c>
      <c r="FL10" s="79" t="s">
        <v>18</v>
      </c>
      <c r="FM10" s="79" t="s">
        <v>22</v>
      </c>
      <c r="FN10" s="79" t="s">
        <v>29</v>
      </c>
      <c r="FO10" s="79" t="s">
        <v>29</v>
      </c>
      <c r="FP10" s="79" t="s">
        <v>46</v>
      </c>
      <c r="FQ10" s="150"/>
      <c r="FR10" s="80" t="s">
        <v>20</v>
      </c>
      <c r="FS10" s="79" t="s">
        <v>18</v>
      </c>
      <c r="FT10" s="79" t="s">
        <v>22</v>
      </c>
      <c r="FU10" s="79" t="s">
        <v>29</v>
      </c>
      <c r="FV10" s="79" t="s">
        <v>29</v>
      </c>
      <c r="FW10" s="79" t="s">
        <v>46</v>
      </c>
      <c r="FX10" s="150"/>
      <c r="FY10" s="80" t="s">
        <v>20</v>
      </c>
      <c r="FZ10" s="79" t="s">
        <v>18</v>
      </c>
      <c r="GA10" s="79" t="s">
        <v>22</v>
      </c>
      <c r="GB10" s="79" t="s">
        <v>29</v>
      </c>
      <c r="GC10" s="79" t="s">
        <v>29</v>
      </c>
      <c r="GD10" s="79" t="s">
        <v>46</v>
      </c>
      <c r="GE10" s="150"/>
      <c r="GF10" s="80" t="s">
        <v>20</v>
      </c>
      <c r="GG10" s="79" t="s">
        <v>18</v>
      </c>
      <c r="GH10" s="79" t="s">
        <v>22</v>
      </c>
      <c r="GI10" s="79" t="s">
        <v>29</v>
      </c>
      <c r="GJ10" s="79" t="s">
        <v>29</v>
      </c>
      <c r="GK10" s="79" t="s">
        <v>46</v>
      </c>
    </row>
    <row r="11" spans="1:193" x14ac:dyDescent="0.25">
      <c r="L11" s="70"/>
      <c r="M11" s="75"/>
      <c r="N11" s="75"/>
      <c r="O11" s="75"/>
      <c r="P11" s="75"/>
      <c r="Q11" s="75"/>
      <c r="R11" s="75"/>
      <c r="T11" s="70"/>
      <c r="U11" s="75"/>
      <c r="V11" s="75"/>
      <c r="W11" s="75"/>
      <c r="X11" s="75"/>
      <c r="Y11" s="75"/>
      <c r="Z11" s="75"/>
      <c r="AB11" s="70"/>
      <c r="AC11" s="75"/>
      <c r="AD11" s="75"/>
      <c r="AE11" s="75"/>
      <c r="AF11" s="75"/>
      <c r="AG11" s="75"/>
      <c r="AH11" s="75"/>
      <c r="AJ11" s="70"/>
      <c r="AK11" s="75"/>
      <c r="AL11" s="75"/>
      <c r="AM11" s="75"/>
      <c r="AN11" s="75"/>
      <c r="AO11" s="75"/>
      <c r="AP11" s="75"/>
      <c r="AR11" s="70"/>
      <c r="AS11" s="75"/>
      <c r="AT11" s="75"/>
      <c r="AU11" s="75"/>
      <c r="AV11" s="75"/>
      <c r="AW11" s="75"/>
      <c r="AX11" s="75"/>
      <c r="AZ11" s="70"/>
      <c r="BA11" s="75"/>
      <c r="BB11" s="75"/>
      <c r="BC11" s="75"/>
      <c r="BD11" s="75"/>
      <c r="BE11" s="75"/>
      <c r="BF11" s="75"/>
      <c r="BG11" s="75"/>
      <c r="BH11" s="75"/>
      <c r="BJ11" s="70"/>
      <c r="BK11" s="75"/>
      <c r="BL11" s="75"/>
      <c r="BM11" s="75"/>
      <c r="BN11" s="75"/>
      <c r="BO11" s="75"/>
      <c r="BQ11" s="70"/>
      <c r="BR11" s="75"/>
      <c r="BS11" s="75"/>
      <c r="BT11" s="75"/>
      <c r="BU11" s="75"/>
      <c r="BV11" s="75"/>
      <c r="BX11" s="70"/>
      <c r="BY11" s="75"/>
      <c r="BZ11" s="75"/>
      <c r="CA11" s="75"/>
      <c r="CB11" s="75"/>
      <c r="CC11" s="75"/>
      <c r="CE11" s="70"/>
      <c r="CF11" s="75"/>
      <c r="CG11" s="75"/>
      <c r="CH11" s="75"/>
      <c r="CI11" s="75"/>
      <c r="CJ11" s="75"/>
      <c r="CL11" s="70"/>
      <c r="CM11" s="75"/>
      <c r="CN11" s="75"/>
      <c r="CO11" s="75"/>
      <c r="CP11" s="75"/>
      <c r="CR11" s="70"/>
      <c r="CS11" s="75"/>
      <c r="CT11" s="75"/>
      <c r="CU11" s="75"/>
      <c r="CV11" s="75"/>
      <c r="CX11" s="70"/>
      <c r="CY11" s="75"/>
      <c r="CZ11" s="75"/>
      <c r="DA11" s="75"/>
      <c r="DB11" s="75"/>
      <c r="DC11" s="75"/>
      <c r="DD11" s="150"/>
      <c r="DE11" s="75"/>
      <c r="DF11" s="75"/>
      <c r="DG11" s="75"/>
      <c r="DH11" s="75"/>
      <c r="DI11" s="75"/>
      <c r="DJ11" s="75"/>
      <c r="DK11" s="150"/>
      <c r="DL11" s="82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150"/>
      <c r="DY11" s="82"/>
      <c r="DZ11" s="75"/>
      <c r="EA11" s="75"/>
      <c r="EB11" s="75"/>
      <c r="EC11" s="75"/>
      <c r="ED11" s="150"/>
      <c r="EE11" s="82"/>
      <c r="EF11" s="83"/>
      <c r="EG11" s="83"/>
      <c r="EH11" s="83"/>
      <c r="EI11" s="83"/>
      <c r="EJ11" s="83"/>
      <c r="EK11" s="83"/>
      <c r="EL11" s="82"/>
      <c r="EM11" s="83"/>
      <c r="EN11" s="83"/>
      <c r="EO11" s="83"/>
      <c r="EP11" s="83"/>
      <c r="EQ11" s="83"/>
      <c r="ER11" s="150"/>
      <c r="ES11" s="82"/>
      <c r="EX11" s="150"/>
      <c r="EY11" s="82"/>
      <c r="FD11" s="150"/>
      <c r="FE11" s="82"/>
      <c r="FJ11" s="150"/>
      <c r="FK11" s="82"/>
      <c r="FQ11" s="150"/>
      <c r="FR11" s="82"/>
      <c r="FX11" s="150"/>
      <c r="FY11" s="82"/>
      <c r="GE11" s="150"/>
      <c r="GF11" s="82"/>
    </row>
    <row r="12" spans="1:193" x14ac:dyDescent="0.25">
      <c r="B12" s="84">
        <v>44926</v>
      </c>
      <c r="C12" s="84"/>
      <c r="D12" s="84">
        <v>44910</v>
      </c>
      <c r="E12" s="40">
        <f t="shared" ref="E12:E74" si="0">SUM(M12,U12,AC12,AK12,AS12,BA12,BK12,BR12,BY12,CF12,CM12,CS12,CY12,DF12,DM12,DO12,DQ12,DS12,DZ12,EF12,EM12,ET12,EZ12,FF12,FL12,FS12,FZ12,GG12)</f>
        <v>4729050</v>
      </c>
      <c r="F12" s="40">
        <f t="shared" ref="F12:F74" si="1">SUM(O12,W12,AE12,AM12,AU12,BE12,BM12,BT12,CA12,CH12,CO12,CU12,DA12,DI12,DU12,EB12,EH12,EO12,EV12,FB12,FH12,FN12,FU12,GB12,GI12)</f>
        <v>0</v>
      </c>
      <c r="G12" s="40">
        <f t="shared" ref="G12:G74" si="2">SUM(P12,X12,AF12,AN12,AV12,BF12,BN12,BU12,CB12,CI12,DB12,DV12,EI12,EP12,FO12,FV12,GC12,GJ12)</f>
        <v>18520950</v>
      </c>
      <c r="H12" s="40">
        <v>0</v>
      </c>
      <c r="I12" s="40">
        <f t="shared" ref="I12:I74" si="3">SUM(E12:H12)</f>
        <v>23250000</v>
      </c>
      <c r="J12" s="40"/>
      <c r="L12" s="84">
        <v>44910</v>
      </c>
      <c r="M12" s="40"/>
      <c r="N12" s="100"/>
      <c r="O12" s="40">
        <f t="shared" ref="O12:O23" si="4">((M12*N12)/2)+O13</f>
        <v>0</v>
      </c>
      <c r="P12" s="40"/>
      <c r="Q12" s="40"/>
      <c r="R12" s="40">
        <f t="shared" ref="R12:R74" si="5">SUM(M12,O12,P12,Q12)</f>
        <v>0</v>
      </c>
      <c r="T12" s="84">
        <v>44910</v>
      </c>
      <c r="U12" s="40"/>
      <c r="V12" s="100"/>
      <c r="W12" s="40">
        <f t="shared" ref="W12:W23" si="6">((U12*V12)/2)+W13</f>
        <v>0</v>
      </c>
      <c r="X12" s="40"/>
      <c r="Y12" s="40"/>
      <c r="Z12" s="40">
        <f t="shared" ref="Z12:Z74" si="7">SUM(U12,W12,X12,Y12)</f>
        <v>0</v>
      </c>
      <c r="AB12" s="84">
        <v>44910</v>
      </c>
      <c r="AC12" s="40"/>
      <c r="AD12" s="100"/>
      <c r="AE12" s="40">
        <f t="shared" ref="AE12:AE74" si="8">(AC12*AD12/2)+AE13</f>
        <v>0</v>
      </c>
      <c r="AF12" s="40"/>
      <c r="AG12" s="40"/>
      <c r="AH12" s="40">
        <f t="shared" ref="AH12:AH74" si="9">SUM(AC12,AE12,AF12,AG12)</f>
        <v>0</v>
      </c>
      <c r="AJ12" s="84">
        <v>44910</v>
      </c>
      <c r="AK12" s="40"/>
      <c r="AL12" s="100"/>
      <c r="AM12" s="40">
        <f t="shared" ref="AM12:AM74" si="10">(AK12*AL12/2)+AM13</f>
        <v>0</v>
      </c>
      <c r="AN12" s="40"/>
      <c r="AO12" s="40"/>
      <c r="AP12" s="40">
        <f t="shared" ref="AP12:AP74" si="11">SUM(AK12,AM12,AN12,AO12)</f>
        <v>0</v>
      </c>
      <c r="AR12" s="84">
        <v>44910</v>
      </c>
      <c r="AS12" s="40"/>
      <c r="AT12" s="100"/>
      <c r="AU12" s="40">
        <f t="shared" ref="AU12:AU74" si="12">(AS12*AT12/2)+AU13</f>
        <v>0</v>
      </c>
      <c r="AV12" s="40"/>
      <c r="AW12" s="40"/>
      <c r="AX12" s="40">
        <f t="shared" ref="AX12:AX74" si="13">SUM(AS12,AU12,AV12,AW12)</f>
        <v>0</v>
      </c>
      <c r="AZ12" s="84">
        <v>44910</v>
      </c>
      <c r="BA12" s="40"/>
      <c r="BB12" s="100"/>
      <c r="BC12" s="40"/>
      <c r="BD12" s="100"/>
      <c r="BE12" s="40">
        <f t="shared" ref="BE12:BE66" si="14">(BA12*BB12/2)+(BC12*BD12/2)+BE13</f>
        <v>0</v>
      </c>
      <c r="BF12" s="40"/>
      <c r="BG12" s="40"/>
      <c r="BH12" s="40">
        <f t="shared" ref="BH12:BH70" si="15">SUM(BA12,BC12,BE12,BF12,BG12)</f>
        <v>0</v>
      </c>
      <c r="BJ12" s="84">
        <v>44910</v>
      </c>
      <c r="BK12" s="40"/>
      <c r="BL12" s="100"/>
      <c r="BM12" s="40">
        <f t="shared" ref="BM12:BM46" si="16">(BK12+BN12)*BL12/2+BM13</f>
        <v>0</v>
      </c>
      <c r="BN12" s="40"/>
      <c r="BO12" s="40">
        <f t="shared" ref="BO12:BO70" si="17">SUM(BK12,BM12,BN12)</f>
        <v>0</v>
      </c>
      <c r="BQ12" s="84">
        <v>44910</v>
      </c>
      <c r="BR12" s="40"/>
      <c r="BS12" s="40"/>
      <c r="BT12" s="40"/>
      <c r="BU12" s="40"/>
      <c r="BV12" s="40">
        <v>0</v>
      </c>
      <c r="BX12" s="84">
        <v>44910</v>
      </c>
      <c r="BY12" s="40"/>
      <c r="BZ12" s="40"/>
      <c r="CA12" s="40"/>
      <c r="CB12" s="40"/>
      <c r="CC12" s="40">
        <v>0</v>
      </c>
      <c r="CE12" s="84">
        <v>44910</v>
      </c>
      <c r="CF12" s="40"/>
      <c r="CG12" s="40"/>
      <c r="CH12" s="40"/>
      <c r="CI12" s="40"/>
      <c r="CJ12" s="40">
        <v>0</v>
      </c>
      <c r="CL12" s="84">
        <v>44910</v>
      </c>
      <c r="CM12" s="40"/>
      <c r="CN12" s="40"/>
      <c r="CO12" s="40"/>
      <c r="CP12" s="40">
        <v>0</v>
      </c>
      <c r="CR12" s="84">
        <v>44910</v>
      </c>
      <c r="CS12" s="40"/>
      <c r="CT12" s="86">
        <v>0</v>
      </c>
      <c r="CU12" s="40">
        <f t="shared" ref="CU12:CU49" si="18">((CS12*CT12)/2)+CU13</f>
        <v>0</v>
      </c>
      <c r="CV12" s="40">
        <f t="shared" ref="CV12:CV51" si="19">SUM(CS12+CU12)</f>
        <v>0</v>
      </c>
      <c r="CX12" s="84">
        <v>44910</v>
      </c>
      <c r="CY12" s="40"/>
      <c r="CZ12" s="86"/>
      <c r="DA12" s="40">
        <f t="shared" ref="DA12:DA69" si="20">((CY12*CZ12)/2)+DA13</f>
        <v>0</v>
      </c>
      <c r="DB12" s="40"/>
      <c r="DC12" s="40">
        <f t="shared" ref="DC12:DC65" si="21">SUM(CY12,DA12,DB12)</f>
        <v>0</v>
      </c>
      <c r="DD12" s="150"/>
      <c r="DE12" s="84">
        <v>44910</v>
      </c>
      <c r="DF12" s="87"/>
      <c r="DG12" s="40"/>
      <c r="DH12" s="88"/>
      <c r="DI12" s="89"/>
      <c r="DJ12" s="40">
        <v>0</v>
      </c>
      <c r="DK12" s="150"/>
      <c r="DL12" s="84">
        <v>44910</v>
      </c>
      <c r="DM12" s="40"/>
      <c r="DN12" s="86"/>
      <c r="DO12" s="40"/>
      <c r="DP12" s="86"/>
      <c r="DQ12" s="40"/>
      <c r="DR12" s="86"/>
      <c r="DS12" s="40"/>
      <c r="DT12" s="86"/>
      <c r="DU12" s="40">
        <f t="shared" ref="DU12:DU57" si="22">(DM12*DN12/2)+(DO12*DP12/2)+(DQ12*DR12/2)+(DS12*DT12/2)+DU13</f>
        <v>0</v>
      </c>
      <c r="DV12" s="40"/>
      <c r="DW12" s="40">
        <f t="shared" ref="DW12:DW70" si="23">SUM(DM12,DO12,DQ12,DS12,DU12)</f>
        <v>0</v>
      </c>
      <c r="DX12" s="150"/>
      <c r="DY12" s="84">
        <v>44910</v>
      </c>
      <c r="DZ12" s="40"/>
      <c r="EA12" s="86"/>
      <c r="EB12" s="40">
        <f t="shared" ref="EB12:EB65" si="24">DZ12*EA12/2+EB13</f>
        <v>0</v>
      </c>
      <c r="EC12" s="40">
        <f t="shared" ref="EC12:EC66" si="25">SUM(DZ12,EB12)</f>
        <v>0</v>
      </c>
      <c r="ED12" s="150"/>
      <c r="EE12" s="84">
        <v>44910</v>
      </c>
      <c r="EF12" s="40"/>
      <c r="EG12" s="101"/>
      <c r="EH12" s="40">
        <f t="shared" ref="EH12:EH20" si="26">(EF12*EG12)/2+EH13</f>
        <v>0</v>
      </c>
      <c r="EI12" s="40"/>
      <c r="EJ12" s="40">
        <f t="shared" ref="EJ12:EJ66" si="27">SUM(EH12:EI12,EF12)</f>
        <v>0</v>
      </c>
      <c r="EK12" s="40"/>
      <c r="EL12" s="84">
        <v>44910</v>
      </c>
      <c r="EM12" s="40"/>
      <c r="EN12" s="100"/>
      <c r="EO12" s="40"/>
      <c r="EP12" s="40"/>
      <c r="EQ12" s="40">
        <f t="shared" ref="EQ12:EQ65" si="28">SUM(EM12,EO12,EP12)</f>
        <v>0</v>
      </c>
      <c r="ER12" s="84"/>
      <c r="ES12" s="84">
        <v>44910</v>
      </c>
      <c r="EX12" s="150"/>
      <c r="EY12" s="84">
        <v>44910</v>
      </c>
      <c r="EZ12" s="40"/>
      <c r="FA12" s="100"/>
      <c r="FB12" s="40">
        <f t="shared" ref="FB12:FB71" si="29">EZ12*FA12/2+FB13</f>
        <v>0</v>
      </c>
      <c r="FC12" s="40">
        <f t="shared" ref="FC12:FC72" si="30">EZ12+FB12</f>
        <v>0</v>
      </c>
      <c r="FD12" s="150"/>
      <c r="FE12" s="84">
        <v>44910</v>
      </c>
      <c r="FF12" s="40"/>
      <c r="FG12" s="100"/>
      <c r="FH12" s="40">
        <f t="shared" ref="FH12:FH69" si="31">FF12*FG12/2+FH13</f>
        <v>0</v>
      </c>
      <c r="FI12" s="40">
        <f t="shared" ref="FI12:FI72" si="32">FF12+FH12</f>
        <v>0</v>
      </c>
      <c r="FJ12" s="150"/>
      <c r="FK12" s="84">
        <v>44910</v>
      </c>
      <c r="FL12" s="40">
        <v>4729050</v>
      </c>
      <c r="FM12" s="194">
        <v>6.1749999999999999E-2</v>
      </c>
      <c r="FN12" s="40"/>
      <c r="FO12" s="40">
        <f>23250000-FL12</f>
        <v>18520950</v>
      </c>
      <c r="FP12" s="40">
        <f t="shared" ref="FP12:FP66" si="33">SUM(FL12,FN12,FO12)</f>
        <v>23250000</v>
      </c>
      <c r="FQ12" s="150"/>
      <c r="FR12" s="84">
        <v>44910</v>
      </c>
      <c r="FS12" s="40"/>
      <c r="FT12" s="86"/>
      <c r="FU12" s="40"/>
      <c r="FV12" s="40"/>
      <c r="FW12" s="40">
        <f t="shared" ref="FW12:FW66" si="34">SUM(FS12,FU12,FV12)</f>
        <v>0</v>
      </c>
      <c r="FX12" s="150"/>
      <c r="FY12" s="84">
        <v>44910</v>
      </c>
      <c r="GD12" s="40">
        <f t="shared" ref="GD12:GD66" si="35">SUM(FZ12,GB12,GC12)</f>
        <v>0</v>
      </c>
      <c r="GE12" s="150"/>
      <c r="GF12" s="84">
        <v>44910</v>
      </c>
      <c r="GK12" s="40">
        <f t="shared" ref="GK12:GK66" si="36">SUM(GG12,GI12,GJ12)</f>
        <v>0</v>
      </c>
    </row>
    <row r="13" spans="1:193" x14ac:dyDescent="0.25">
      <c r="B13" s="84">
        <v>45107</v>
      </c>
      <c r="C13" s="84"/>
      <c r="D13" s="84">
        <v>45092</v>
      </c>
      <c r="E13" s="40">
        <f t="shared" si="0"/>
        <v>0</v>
      </c>
      <c r="F13" s="40">
        <f t="shared" si="1"/>
        <v>0</v>
      </c>
      <c r="G13" s="40">
        <f t="shared" si="2"/>
        <v>0</v>
      </c>
      <c r="H13" s="40">
        <v>0</v>
      </c>
      <c r="I13" s="40">
        <f t="shared" si="3"/>
        <v>0</v>
      </c>
      <c r="J13" s="40">
        <f>SUM(I12:I13)</f>
        <v>23250000</v>
      </c>
      <c r="L13" s="84">
        <v>45092</v>
      </c>
      <c r="M13" s="40"/>
      <c r="N13" s="100"/>
      <c r="O13" s="40">
        <f t="shared" si="4"/>
        <v>0</v>
      </c>
      <c r="P13" s="40"/>
      <c r="Q13" s="40"/>
      <c r="R13" s="40">
        <f t="shared" si="5"/>
        <v>0</v>
      </c>
      <c r="T13" s="84">
        <v>45092</v>
      </c>
      <c r="U13" s="40"/>
      <c r="V13" s="100"/>
      <c r="W13" s="40">
        <f t="shared" si="6"/>
        <v>0</v>
      </c>
      <c r="X13" s="40"/>
      <c r="Y13" s="40"/>
      <c r="Z13" s="40">
        <f t="shared" si="7"/>
        <v>0</v>
      </c>
      <c r="AB13" s="84">
        <v>45092</v>
      </c>
      <c r="AC13" s="40"/>
      <c r="AD13" s="100"/>
      <c r="AE13" s="40">
        <f t="shared" si="8"/>
        <v>0</v>
      </c>
      <c r="AF13" s="40"/>
      <c r="AG13" s="40"/>
      <c r="AH13" s="40">
        <f t="shared" si="9"/>
        <v>0</v>
      </c>
      <c r="AJ13" s="84">
        <v>45092</v>
      </c>
      <c r="AK13" s="40"/>
      <c r="AL13" s="100"/>
      <c r="AM13" s="40">
        <f t="shared" si="10"/>
        <v>0</v>
      </c>
      <c r="AN13" s="40"/>
      <c r="AO13" s="40"/>
      <c r="AP13" s="40">
        <f t="shared" si="11"/>
        <v>0</v>
      </c>
      <c r="AR13" s="84">
        <v>45092</v>
      </c>
      <c r="AS13" s="40"/>
      <c r="AT13" s="100"/>
      <c r="AU13" s="40">
        <f t="shared" si="12"/>
        <v>0</v>
      </c>
      <c r="AV13" s="40"/>
      <c r="AW13" s="40"/>
      <c r="AX13" s="40">
        <f t="shared" si="13"/>
        <v>0</v>
      </c>
      <c r="AZ13" s="84">
        <v>45092</v>
      </c>
      <c r="BA13" s="40"/>
      <c r="BB13" s="100"/>
      <c r="BC13" s="40"/>
      <c r="BD13" s="100"/>
      <c r="BE13" s="40">
        <f t="shared" si="14"/>
        <v>0</v>
      </c>
      <c r="BF13" s="40"/>
      <c r="BG13" s="40"/>
      <c r="BH13" s="40">
        <f t="shared" si="15"/>
        <v>0</v>
      </c>
      <c r="BJ13" s="84">
        <v>45092</v>
      </c>
      <c r="BK13" s="40"/>
      <c r="BL13" s="100"/>
      <c r="BM13" s="40">
        <f t="shared" si="16"/>
        <v>0</v>
      </c>
      <c r="BN13" s="40"/>
      <c r="BO13" s="40">
        <f t="shared" si="17"/>
        <v>0</v>
      </c>
      <c r="BQ13" s="84">
        <v>45092</v>
      </c>
      <c r="BR13" s="40"/>
      <c r="BS13" s="40"/>
      <c r="BT13" s="40"/>
      <c r="BU13" s="40"/>
      <c r="BV13" s="40">
        <v>0</v>
      </c>
      <c r="BX13" s="84">
        <v>45092</v>
      </c>
      <c r="BY13" s="40"/>
      <c r="BZ13" s="40"/>
      <c r="CA13" s="40"/>
      <c r="CB13" s="40"/>
      <c r="CC13" s="40">
        <v>0</v>
      </c>
      <c r="CE13" s="84">
        <v>45092</v>
      </c>
      <c r="CF13" s="40"/>
      <c r="CG13" s="40"/>
      <c r="CH13" s="40"/>
      <c r="CI13" s="40"/>
      <c r="CJ13" s="40">
        <v>0</v>
      </c>
      <c r="CL13" s="84">
        <v>45092</v>
      </c>
      <c r="CM13" s="40"/>
      <c r="CN13" s="40"/>
      <c r="CO13" s="40"/>
      <c r="CP13" s="40">
        <v>0</v>
      </c>
      <c r="CR13" s="84">
        <v>45092</v>
      </c>
      <c r="CS13" s="40"/>
      <c r="CT13" s="86">
        <v>0</v>
      </c>
      <c r="CU13" s="40">
        <f t="shared" si="18"/>
        <v>0</v>
      </c>
      <c r="CV13" s="40">
        <f t="shared" si="19"/>
        <v>0</v>
      </c>
      <c r="CX13" s="84">
        <v>45092</v>
      </c>
      <c r="CY13" s="40"/>
      <c r="CZ13" s="86"/>
      <c r="DA13" s="40">
        <f t="shared" si="20"/>
        <v>0</v>
      </c>
      <c r="DB13" s="40"/>
      <c r="DC13" s="40">
        <f t="shared" si="21"/>
        <v>0</v>
      </c>
      <c r="DD13" s="150"/>
      <c r="DE13" s="84">
        <v>45092</v>
      </c>
      <c r="DF13" s="87"/>
      <c r="DG13" s="40"/>
      <c r="DH13" s="88"/>
      <c r="DI13" s="90"/>
      <c r="DJ13" s="40">
        <v>0</v>
      </c>
      <c r="DK13" s="150"/>
      <c r="DL13" s="84">
        <v>45092</v>
      </c>
      <c r="DM13" s="40"/>
      <c r="DN13" s="86"/>
      <c r="DO13" s="40"/>
      <c r="DP13" s="86"/>
      <c r="DQ13" s="40"/>
      <c r="DR13" s="86"/>
      <c r="DS13" s="40"/>
      <c r="DT13" s="86"/>
      <c r="DU13" s="40">
        <f t="shared" si="22"/>
        <v>0</v>
      </c>
      <c r="DV13" s="40"/>
      <c r="DW13" s="40">
        <f t="shared" si="23"/>
        <v>0</v>
      </c>
      <c r="DX13" s="150"/>
      <c r="DY13" s="84">
        <v>45092</v>
      </c>
      <c r="DZ13" s="40"/>
      <c r="EA13" s="86"/>
      <c r="EB13" s="40">
        <f t="shared" si="24"/>
        <v>0</v>
      </c>
      <c r="EC13" s="40">
        <f t="shared" si="25"/>
        <v>0</v>
      </c>
      <c r="ED13" s="150"/>
      <c r="EE13" s="84">
        <v>45092</v>
      </c>
      <c r="EF13" s="40"/>
      <c r="EG13" s="101"/>
      <c r="EH13" s="40">
        <f t="shared" si="26"/>
        <v>0</v>
      </c>
      <c r="EI13" s="40"/>
      <c r="EJ13" s="40">
        <f t="shared" si="27"/>
        <v>0</v>
      </c>
      <c r="EK13" s="40"/>
      <c r="EL13" s="84">
        <v>45092</v>
      </c>
      <c r="EM13" s="40"/>
      <c r="EN13" s="100"/>
      <c r="EO13" s="40"/>
      <c r="EP13" s="40"/>
      <c r="EQ13" s="40">
        <f t="shared" si="28"/>
        <v>0</v>
      </c>
      <c r="ER13" s="84"/>
      <c r="ES13" s="84">
        <v>45092</v>
      </c>
      <c r="EX13" s="150"/>
      <c r="EY13" s="84">
        <v>45092</v>
      </c>
      <c r="EZ13" s="40"/>
      <c r="FA13" s="100"/>
      <c r="FB13" s="40">
        <f t="shared" si="29"/>
        <v>0</v>
      </c>
      <c r="FC13" s="40">
        <f t="shared" si="30"/>
        <v>0</v>
      </c>
      <c r="FD13" s="150"/>
      <c r="FE13" s="84">
        <v>45092</v>
      </c>
      <c r="FF13" s="40"/>
      <c r="FG13" s="100"/>
      <c r="FH13" s="40">
        <f t="shared" si="31"/>
        <v>0</v>
      </c>
      <c r="FI13" s="40">
        <f t="shared" si="32"/>
        <v>0</v>
      </c>
      <c r="FJ13" s="150"/>
      <c r="FK13" s="84">
        <v>45092</v>
      </c>
      <c r="FL13" s="40"/>
      <c r="FM13" s="86"/>
      <c r="FN13" s="40"/>
      <c r="FO13" s="40"/>
      <c r="FP13" s="40">
        <f t="shared" si="33"/>
        <v>0</v>
      </c>
      <c r="FQ13" s="150"/>
      <c r="FR13" s="84">
        <v>45092</v>
      </c>
      <c r="FS13" s="40"/>
      <c r="FT13" s="86"/>
      <c r="FU13" s="40"/>
      <c r="FV13" s="40"/>
      <c r="FW13" s="40">
        <f t="shared" si="34"/>
        <v>0</v>
      </c>
      <c r="FX13" s="150"/>
      <c r="FY13" s="84">
        <v>45092</v>
      </c>
      <c r="GD13" s="40">
        <f t="shared" si="35"/>
        <v>0</v>
      </c>
      <c r="GE13" s="150"/>
      <c r="GF13" s="84">
        <v>45092</v>
      </c>
      <c r="GK13" s="40">
        <f t="shared" si="36"/>
        <v>0</v>
      </c>
    </row>
    <row r="14" spans="1:193" x14ac:dyDescent="0.25">
      <c r="B14" s="84">
        <v>45291</v>
      </c>
      <c r="C14" s="84"/>
      <c r="D14" s="84">
        <v>45275</v>
      </c>
      <c r="E14" s="40">
        <f t="shared" si="0"/>
        <v>0</v>
      </c>
      <c r="F14" s="40">
        <f t="shared" si="1"/>
        <v>0</v>
      </c>
      <c r="G14" s="40">
        <f t="shared" si="2"/>
        <v>0</v>
      </c>
      <c r="H14" s="40">
        <v>0</v>
      </c>
      <c r="I14" s="40">
        <f t="shared" si="3"/>
        <v>0</v>
      </c>
      <c r="J14" s="40"/>
      <c r="L14" s="84">
        <v>45275</v>
      </c>
      <c r="M14" s="40"/>
      <c r="N14" s="155"/>
      <c r="O14" s="40">
        <f t="shared" si="4"/>
        <v>0</v>
      </c>
      <c r="P14" s="40"/>
      <c r="Q14" s="40"/>
      <c r="R14" s="40">
        <f t="shared" si="5"/>
        <v>0</v>
      </c>
      <c r="T14" s="84">
        <v>45275</v>
      </c>
      <c r="U14" s="40"/>
      <c r="V14" s="155"/>
      <c r="W14" s="40">
        <f t="shared" si="6"/>
        <v>0</v>
      </c>
      <c r="X14" s="40"/>
      <c r="Y14" s="40"/>
      <c r="Z14" s="40">
        <f t="shared" si="7"/>
        <v>0</v>
      </c>
      <c r="AB14" s="84">
        <v>45275</v>
      </c>
      <c r="AC14" s="40"/>
      <c r="AD14" s="100"/>
      <c r="AE14" s="40">
        <f t="shared" si="8"/>
        <v>0</v>
      </c>
      <c r="AF14" s="40"/>
      <c r="AG14" s="40"/>
      <c r="AH14" s="40">
        <f t="shared" si="9"/>
        <v>0</v>
      </c>
      <c r="AJ14" s="84">
        <v>45275</v>
      </c>
      <c r="AK14" s="40"/>
      <c r="AL14" s="100"/>
      <c r="AM14" s="40">
        <f t="shared" si="10"/>
        <v>0</v>
      </c>
      <c r="AN14" s="40"/>
      <c r="AO14" s="40"/>
      <c r="AP14" s="40">
        <f t="shared" si="11"/>
        <v>0</v>
      </c>
      <c r="AR14" s="84">
        <v>45275</v>
      </c>
      <c r="AS14" s="40"/>
      <c r="AT14" s="100"/>
      <c r="AU14" s="40">
        <f t="shared" si="12"/>
        <v>0</v>
      </c>
      <c r="AV14" s="40"/>
      <c r="AW14" s="40"/>
      <c r="AX14" s="40">
        <f t="shared" si="13"/>
        <v>0</v>
      </c>
      <c r="AZ14" s="84">
        <v>45275</v>
      </c>
      <c r="BA14" s="40"/>
      <c r="BB14" s="100"/>
      <c r="BC14" s="40"/>
      <c r="BD14" s="100"/>
      <c r="BE14" s="40">
        <f t="shared" si="14"/>
        <v>0</v>
      </c>
      <c r="BF14" s="40"/>
      <c r="BG14" s="40"/>
      <c r="BH14" s="40">
        <f t="shared" si="15"/>
        <v>0</v>
      </c>
      <c r="BJ14" s="84">
        <v>45275</v>
      </c>
      <c r="BK14" s="40"/>
      <c r="BL14" s="100"/>
      <c r="BM14" s="40">
        <f t="shared" si="16"/>
        <v>0</v>
      </c>
      <c r="BN14" s="40"/>
      <c r="BO14" s="40">
        <f t="shared" si="17"/>
        <v>0</v>
      </c>
      <c r="BQ14" s="84">
        <v>45275</v>
      </c>
      <c r="BR14" s="40"/>
      <c r="BS14" s="40"/>
      <c r="BT14" s="40"/>
      <c r="BU14" s="40"/>
      <c r="BV14" s="40">
        <v>0</v>
      </c>
      <c r="BX14" s="84">
        <v>45275</v>
      </c>
      <c r="BY14" s="40"/>
      <c r="BZ14" s="40"/>
      <c r="CA14" s="40"/>
      <c r="CB14" s="40"/>
      <c r="CC14" s="40">
        <v>0</v>
      </c>
      <c r="CE14" s="84">
        <v>45275</v>
      </c>
      <c r="CF14" s="40"/>
      <c r="CG14" s="40"/>
      <c r="CH14" s="40"/>
      <c r="CI14" s="40"/>
      <c r="CJ14" s="40">
        <v>0</v>
      </c>
      <c r="CL14" s="84">
        <v>45275</v>
      </c>
      <c r="CM14" s="40"/>
      <c r="CN14" s="40"/>
      <c r="CO14" s="40"/>
      <c r="CP14" s="40">
        <v>0</v>
      </c>
      <c r="CR14" s="84">
        <v>45275</v>
      </c>
      <c r="CS14" s="40"/>
      <c r="CT14" s="86">
        <v>0</v>
      </c>
      <c r="CU14" s="40">
        <f t="shared" si="18"/>
        <v>0</v>
      </c>
      <c r="CV14" s="40">
        <f t="shared" si="19"/>
        <v>0</v>
      </c>
      <c r="CX14" s="84">
        <v>45275</v>
      </c>
      <c r="CY14" s="40"/>
      <c r="CZ14" s="86"/>
      <c r="DA14" s="40">
        <f t="shared" si="20"/>
        <v>0</v>
      </c>
      <c r="DB14" s="40"/>
      <c r="DC14" s="40">
        <f t="shared" si="21"/>
        <v>0</v>
      </c>
      <c r="DD14" s="150"/>
      <c r="DE14" s="84">
        <v>45275</v>
      </c>
      <c r="DF14" s="91"/>
      <c r="DG14" s="40"/>
      <c r="DH14" s="88"/>
      <c r="DI14" s="90"/>
      <c r="DJ14" s="40">
        <v>0</v>
      </c>
      <c r="DK14" s="150"/>
      <c r="DL14" s="84">
        <v>45275</v>
      </c>
      <c r="DM14" s="40"/>
      <c r="DN14" s="86"/>
      <c r="DO14" s="40"/>
      <c r="DP14" s="86"/>
      <c r="DQ14" s="40"/>
      <c r="DR14" s="86"/>
      <c r="DS14" s="40"/>
      <c r="DT14" s="86"/>
      <c r="DU14" s="40">
        <f t="shared" si="22"/>
        <v>0</v>
      </c>
      <c r="DV14" s="40"/>
      <c r="DW14" s="40">
        <f t="shared" si="23"/>
        <v>0</v>
      </c>
      <c r="DX14" s="150"/>
      <c r="DY14" s="84">
        <v>45275</v>
      </c>
      <c r="DZ14" s="40"/>
      <c r="EA14" s="86"/>
      <c r="EB14" s="40">
        <f t="shared" si="24"/>
        <v>0</v>
      </c>
      <c r="EC14" s="40">
        <f t="shared" si="25"/>
        <v>0</v>
      </c>
      <c r="ED14" s="150"/>
      <c r="EE14" s="84">
        <v>45275</v>
      </c>
      <c r="EF14" s="40"/>
      <c r="EG14" s="101"/>
      <c r="EH14" s="40">
        <f t="shared" si="26"/>
        <v>0</v>
      </c>
      <c r="EI14" s="40"/>
      <c r="EJ14" s="40">
        <f t="shared" si="27"/>
        <v>0</v>
      </c>
      <c r="EK14" s="40"/>
      <c r="EL14" s="84">
        <v>45275</v>
      </c>
      <c r="EM14" s="40"/>
      <c r="EN14" s="40"/>
      <c r="EO14" s="40"/>
      <c r="EP14" s="40"/>
      <c r="EQ14" s="40">
        <f t="shared" si="28"/>
        <v>0</v>
      </c>
      <c r="ER14" s="84"/>
      <c r="ES14" s="84">
        <v>45275</v>
      </c>
      <c r="EX14" s="150"/>
      <c r="EY14" s="84">
        <v>45275</v>
      </c>
      <c r="EZ14" s="40"/>
      <c r="FA14" s="100"/>
      <c r="FB14" s="40">
        <f t="shared" si="29"/>
        <v>0</v>
      </c>
      <c r="FC14" s="40">
        <f t="shared" si="30"/>
        <v>0</v>
      </c>
      <c r="FD14" s="150"/>
      <c r="FE14" s="84">
        <v>45275</v>
      </c>
      <c r="FF14" s="40"/>
      <c r="FG14" s="100"/>
      <c r="FH14" s="40">
        <f t="shared" si="31"/>
        <v>0</v>
      </c>
      <c r="FI14" s="40">
        <f t="shared" si="32"/>
        <v>0</v>
      </c>
      <c r="FJ14" s="150"/>
      <c r="FK14" s="84">
        <v>45275</v>
      </c>
      <c r="FL14" s="40"/>
      <c r="FM14" s="86"/>
      <c r="FN14" s="40"/>
      <c r="FO14" s="40"/>
      <c r="FP14" s="40">
        <f t="shared" si="33"/>
        <v>0</v>
      </c>
      <c r="FQ14" s="150"/>
      <c r="FR14" s="84">
        <v>45275</v>
      </c>
      <c r="FS14" s="40"/>
      <c r="FT14" s="86"/>
      <c r="FU14" s="40"/>
      <c r="FV14" s="40"/>
      <c r="FW14" s="40">
        <f t="shared" si="34"/>
        <v>0</v>
      </c>
      <c r="FX14" s="150"/>
      <c r="FY14" s="84">
        <v>45275</v>
      </c>
      <c r="GD14" s="40">
        <f t="shared" si="35"/>
        <v>0</v>
      </c>
      <c r="GE14" s="150"/>
      <c r="GF14" s="84">
        <v>45275</v>
      </c>
      <c r="GK14" s="40">
        <f t="shared" si="36"/>
        <v>0</v>
      </c>
    </row>
    <row r="15" spans="1:193" x14ac:dyDescent="0.25">
      <c r="B15" s="84">
        <v>45473</v>
      </c>
      <c r="C15" s="84"/>
      <c r="D15" s="84">
        <v>45458</v>
      </c>
      <c r="E15" s="40">
        <f t="shared" si="0"/>
        <v>0</v>
      </c>
      <c r="F15" s="40">
        <f t="shared" si="1"/>
        <v>0</v>
      </c>
      <c r="G15" s="40">
        <f t="shared" si="2"/>
        <v>0</v>
      </c>
      <c r="H15" s="40">
        <v>0</v>
      </c>
      <c r="I15" s="40">
        <f t="shared" si="3"/>
        <v>0</v>
      </c>
      <c r="J15" s="40">
        <f>SUM(I14:I15)</f>
        <v>0</v>
      </c>
      <c r="L15" s="84">
        <v>45458</v>
      </c>
      <c r="M15" s="40"/>
      <c r="N15" s="155"/>
      <c r="O15" s="40">
        <f t="shared" si="4"/>
        <v>0</v>
      </c>
      <c r="P15" s="40"/>
      <c r="Q15" s="40"/>
      <c r="R15" s="40">
        <f t="shared" si="5"/>
        <v>0</v>
      </c>
      <c r="T15" s="84">
        <v>45458</v>
      </c>
      <c r="U15" s="40"/>
      <c r="V15" s="155"/>
      <c r="W15" s="40">
        <f t="shared" si="6"/>
        <v>0</v>
      </c>
      <c r="X15" s="40"/>
      <c r="Y15" s="40"/>
      <c r="Z15" s="40">
        <f t="shared" si="7"/>
        <v>0</v>
      </c>
      <c r="AB15" s="84">
        <v>45458</v>
      </c>
      <c r="AC15" s="40"/>
      <c r="AD15" s="100"/>
      <c r="AE15" s="40">
        <f t="shared" si="8"/>
        <v>0</v>
      </c>
      <c r="AF15" s="40"/>
      <c r="AG15" s="40"/>
      <c r="AH15" s="40">
        <f t="shared" si="9"/>
        <v>0</v>
      </c>
      <c r="AJ15" s="84">
        <v>45458</v>
      </c>
      <c r="AK15" s="40"/>
      <c r="AL15" s="100"/>
      <c r="AM15" s="40">
        <f t="shared" si="10"/>
        <v>0</v>
      </c>
      <c r="AN15" s="40"/>
      <c r="AO15" s="40"/>
      <c r="AP15" s="40">
        <f t="shared" si="11"/>
        <v>0</v>
      </c>
      <c r="AR15" s="84">
        <v>45458</v>
      </c>
      <c r="AS15" s="40"/>
      <c r="AT15" s="100"/>
      <c r="AU15" s="40">
        <f t="shared" si="12"/>
        <v>0</v>
      </c>
      <c r="AV15" s="40"/>
      <c r="AW15" s="40"/>
      <c r="AX15" s="40">
        <f t="shared" si="13"/>
        <v>0</v>
      </c>
      <c r="AZ15" s="84">
        <v>45458</v>
      </c>
      <c r="BA15" s="40"/>
      <c r="BB15" s="100"/>
      <c r="BC15" s="40"/>
      <c r="BD15" s="100"/>
      <c r="BE15" s="40">
        <f t="shared" si="14"/>
        <v>0</v>
      </c>
      <c r="BF15" s="40"/>
      <c r="BG15" s="40"/>
      <c r="BH15" s="40">
        <f t="shared" si="15"/>
        <v>0</v>
      </c>
      <c r="BJ15" s="84">
        <v>45458</v>
      </c>
      <c r="BK15" s="40"/>
      <c r="BL15" s="100"/>
      <c r="BM15" s="40">
        <f t="shared" si="16"/>
        <v>0</v>
      </c>
      <c r="BN15" s="40"/>
      <c r="BO15" s="40">
        <f t="shared" si="17"/>
        <v>0</v>
      </c>
      <c r="BQ15" s="84">
        <v>45458</v>
      </c>
      <c r="BR15" s="40"/>
      <c r="BS15" s="40"/>
      <c r="BT15" s="40"/>
      <c r="BU15" s="40"/>
      <c r="BV15" s="40">
        <v>0</v>
      </c>
      <c r="BX15" s="84">
        <v>45458</v>
      </c>
      <c r="BY15" s="40"/>
      <c r="BZ15" s="40"/>
      <c r="CA15" s="40"/>
      <c r="CB15" s="40"/>
      <c r="CC15" s="40">
        <v>0</v>
      </c>
      <c r="CE15" s="84">
        <v>45458</v>
      </c>
      <c r="CF15" s="40"/>
      <c r="CG15" s="40"/>
      <c r="CH15" s="40"/>
      <c r="CI15" s="40"/>
      <c r="CJ15" s="40">
        <v>0</v>
      </c>
      <c r="CL15" s="84">
        <v>45458</v>
      </c>
      <c r="CM15" s="40"/>
      <c r="CN15" s="40"/>
      <c r="CO15" s="40"/>
      <c r="CP15" s="40">
        <v>0</v>
      </c>
      <c r="CR15" s="84">
        <v>45458</v>
      </c>
      <c r="CS15" s="40"/>
      <c r="CT15" s="86">
        <v>0</v>
      </c>
      <c r="CU15" s="40">
        <f t="shared" si="18"/>
        <v>0</v>
      </c>
      <c r="CV15" s="40">
        <f t="shared" si="19"/>
        <v>0</v>
      </c>
      <c r="CX15" s="84">
        <v>45458</v>
      </c>
      <c r="CY15" s="40"/>
      <c r="CZ15" s="86"/>
      <c r="DA15" s="40">
        <f t="shared" si="20"/>
        <v>0</v>
      </c>
      <c r="DB15" s="40"/>
      <c r="DC15" s="40">
        <f t="shared" si="21"/>
        <v>0</v>
      </c>
      <c r="DD15" s="150"/>
      <c r="DE15" s="84">
        <v>45458</v>
      </c>
      <c r="DF15" s="90"/>
      <c r="DG15" s="40"/>
      <c r="DH15" s="88"/>
      <c r="DI15" s="90"/>
      <c r="DJ15" s="40">
        <v>0</v>
      </c>
      <c r="DK15" s="150"/>
      <c r="DL15" s="84">
        <v>45458</v>
      </c>
      <c r="DM15" s="40"/>
      <c r="DN15" s="86"/>
      <c r="DO15" s="40"/>
      <c r="DP15" s="86"/>
      <c r="DQ15" s="40"/>
      <c r="DR15" s="86"/>
      <c r="DS15" s="40"/>
      <c r="DT15" s="86"/>
      <c r="DU15" s="40">
        <f t="shared" si="22"/>
        <v>0</v>
      </c>
      <c r="DV15" s="40"/>
      <c r="DW15" s="40">
        <f t="shared" si="23"/>
        <v>0</v>
      </c>
      <c r="DX15" s="150"/>
      <c r="DY15" s="84">
        <v>45458</v>
      </c>
      <c r="DZ15" s="40"/>
      <c r="EA15" s="86"/>
      <c r="EB15" s="40">
        <f t="shared" si="24"/>
        <v>0</v>
      </c>
      <c r="EC15" s="40">
        <f t="shared" si="25"/>
        <v>0</v>
      </c>
      <c r="ED15" s="150"/>
      <c r="EE15" s="84">
        <v>45458</v>
      </c>
      <c r="EF15" s="40"/>
      <c r="EG15" s="101"/>
      <c r="EH15" s="40">
        <f t="shared" si="26"/>
        <v>0</v>
      </c>
      <c r="EI15" s="40"/>
      <c r="EJ15" s="40">
        <f t="shared" ref="EJ15" si="37">SUM(EH15:EI15,EF15)</f>
        <v>0</v>
      </c>
      <c r="EK15" s="40"/>
      <c r="EL15" s="84">
        <v>45458</v>
      </c>
      <c r="EQ15" s="40">
        <f t="shared" si="28"/>
        <v>0</v>
      </c>
      <c r="ER15" s="84"/>
      <c r="ES15" s="84">
        <v>45458</v>
      </c>
      <c r="EY15" s="84">
        <v>45458</v>
      </c>
      <c r="EZ15" s="40"/>
      <c r="FA15" s="100"/>
      <c r="FB15" s="40">
        <f t="shared" si="29"/>
        <v>0</v>
      </c>
      <c r="FC15" s="40">
        <f t="shared" si="30"/>
        <v>0</v>
      </c>
      <c r="FE15" s="84">
        <v>45458</v>
      </c>
      <c r="FF15" s="40"/>
      <c r="FG15" s="100"/>
      <c r="FH15" s="40">
        <f t="shared" si="31"/>
        <v>0</v>
      </c>
      <c r="FI15" s="40">
        <f t="shared" si="32"/>
        <v>0</v>
      </c>
      <c r="FK15" s="84">
        <v>45458</v>
      </c>
      <c r="FL15" s="40"/>
      <c r="FM15" s="86"/>
      <c r="FN15" s="40"/>
      <c r="FO15" s="40"/>
      <c r="FP15" s="40">
        <f t="shared" si="33"/>
        <v>0</v>
      </c>
      <c r="FR15" s="84">
        <v>45458</v>
      </c>
      <c r="FS15" s="40"/>
      <c r="FT15" s="86"/>
      <c r="FU15" s="40"/>
      <c r="FV15" s="40"/>
      <c r="FW15" s="40">
        <f t="shared" si="34"/>
        <v>0</v>
      </c>
      <c r="FY15" s="84">
        <v>45458</v>
      </c>
      <c r="GD15" s="40">
        <f t="shared" si="35"/>
        <v>0</v>
      </c>
      <c r="GF15" s="84">
        <v>45458</v>
      </c>
      <c r="GK15" s="40">
        <f t="shared" si="36"/>
        <v>0</v>
      </c>
    </row>
    <row r="16" spans="1:193" x14ac:dyDescent="0.25">
      <c r="B16" s="84">
        <v>45657</v>
      </c>
      <c r="C16" s="84"/>
      <c r="D16" s="84">
        <v>45641</v>
      </c>
      <c r="E16" s="40">
        <f t="shared" si="0"/>
        <v>0</v>
      </c>
      <c r="F16" s="40">
        <f t="shared" si="1"/>
        <v>0</v>
      </c>
      <c r="G16" s="40">
        <f t="shared" si="2"/>
        <v>0</v>
      </c>
      <c r="H16" s="40">
        <v>0</v>
      </c>
      <c r="I16" s="40">
        <f t="shared" si="3"/>
        <v>0</v>
      </c>
      <c r="J16" s="40"/>
      <c r="L16" s="84">
        <v>45641</v>
      </c>
      <c r="M16" s="40"/>
      <c r="N16" s="155"/>
      <c r="O16" s="40">
        <f t="shared" si="4"/>
        <v>0</v>
      </c>
      <c r="P16" s="40"/>
      <c r="Q16" s="40"/>
      <c r="R16" s="40">
        <f t="shared" si="5"/>
        <v>0</v>
      </c>
      <c r="T16" s="84">
        <v>45641</v>
      </c>
      <c r="U16" s="40"/>
      <c r="V16" s="155"/>
      <c r="W16" s="40">
        <f t="shared" si="6"/>
        <v>0</v>
      </c>
      <c r="X16" s="40"/>
      <c r="Y16" s="40"/>
      <c r="Z16" s="40">
        <f t="shared" si="7"/>
        <v>0</v>
      </c>
      <c r="AB16" s="84">
        <v>45641</v>
      </c>
      <c r="AC16" s="40"/>
      <c r="AD16" s="100"/>
      <c r="AE16" s="40">
        <f t="shared" si="8"/>
        <v>0</v>
      </c>
      <c r="AF16" s="40"/>
      <c r="AG16" s="40"/>
      <c r="AH16" s="40">
        <f t="shared" si="9"/>
        <v>0</v>
      </c>
      <c r="AJ16" s="84">
        <v>45641</v>
      </c>
      <c r="AK16" s="40"/>
      <c r="AL16" s="100"/>
      <c r="AM16" s="40">
        <f t="shared" si="10"/>
        <v>0</v>
      </c>
      <c r="AN16" s="40"/>
      <c r="AO16" s="40"/>
      <c r="AP16" s="40">
        <f t="shared" si="11"/>
        <v>0</v>
      </c>
      <c r="AR16" s="84">
        <v>45641</v>
      </c>
      <c r="AS16" s="40"/>
      <c r="AT16" s="100"/>
      <c r="AU16" s="40">
        <f t="shared" si="12"/>
        <v>0</v>
      </c>
      <c r="AV16" s="40"/>
      <c r="AW16" s="40"/>
      <c r="AX16" s="40">
        <f t="shared" si="13"/>
        <v>0</v>
      </c>
      <c r="AZ16" s="84">
        <v>45641</v>
      </c>
      <c r="BA16" s="40"/>
      <c r="BB16" s="100"/>
      <c r="BC16" s="40"/>
      <c r="BD16" s="100"/>
      <c r="BE16" s="40">
        <f t="shared" si="14"/>
        <v>0</v>
      </c>
      <c r="BF16" s="40"/>
      <c r="BG16" s="40"/>
      <c r="BH16" s="40">
        <f t="shared" si="15"/>
        <v>0</v>
      </c>
      <c r="BJ16" s="84">
        <v>45641</v>
      </c>
      <c r="BK16" s="40"/>
      <c r="BL16" s="100"/>
      <c r="BM16" s="40">
        <f t="shared" si="16"/>
        <v>0</v>
      </c>
      <c r="BN16" s="40"/>
      <c r="BO16" s="40">
        <f t="shared" si="17"/>
        <v>0</v>
      </c>
      <c r="BQ16" s="84">
        <v>45641</v>
      </c>
      <c r="BR16" s="40"/>
      <c r="BS16" s="40"/>
      <c r="BT16" s="40"/>
      <c r="BU16" s="40"/>
      <c r="BV16" s="40">
        <v>0</v>
      </c>
      <c r="BX16" s="84">
        <v>45641</v>
      </c>
      <c r="BY16" s="40"/>
      <c r="BZ16" s="40"/>
      <c r="CA16" s="40"/>
      <c r="CB16" s="40"/>
      <c r="CC16" s="40">
        <v>0</v>
      </c>
      <c r="CE16" s="84">
        <v>45641</v>
      </c>
      <c r="CF16" s="40"/>
      <c r="CG16" s="40"/>
      <c r="CH16" s="40"/>
      <c r="CI16" s="40"/>
      <c r="CJ16" s="40">
        <v>0</v>
      </c>
      <c r="CL16" s="84">
        <v>45641</v>
      </c>
      <c r="CM16" s="40"/>
      <c r="CN16" s="40"/>
      <c r="CO16" s="40"/>
      <c r="CP16" s="40">
        <v>0</v>
      </c>
      <c r="CR16" s="84">
        <v>45641</v>
      </c>
      <c r="CS16" s="40"/>
      <c r="CT16" s="86">
        <v>0</v>
      </c>
      <c r="CU16" s="40">
        <f t="shared" si="18"/>
        <v>0</v>
      </c>
      <c r="CV16" s="40">
        <f t="shared" si="19"/>
        <v>0</v>
      </c>
      <c r="CX16" s="84">
        <v>45641</v>
      </c>
      <c r="CY16" s="40"/>
      <c r="CZ16" s="86"/>
      <c r="DA16" s="40">
        <f t="shared" si="20"/>
        <v>0</v>
      </c>
      <c r="DB16" s="40"/>
      <c r="DC16" s="40">
        <f t="shared" si="21"/>
        <v>0</v>
      </c>
      <c r="DD16" s="150"/>
      <c r="DE16" s="84">
        <v>45641</v>
      </c>
      <c r="DF16" s="92"/>
      <c r="DG16" s="40"/>
      <c r="DH16" s="88"/>
      <c r="DI16" s="89"/>
      <c r="DJ16" s="40">
        <v>0</v>
      </c>
      <c r="DK16" s="150"/>
      <c r="DL16" s="84">
        <v>45641</v>
      </c>
      <c r="DM16" s="40"/>
      <c r="DN16" s="86"/>
      <c r="DO16" s="40"/>
      <c r="DP16" s="86"/>
      <c r="DQ16" s="40"/>
      <c r="DR16" s="86"/>
      <c r="DS16" s="40"/>
      <c r="DT16" s="86"/>
      <c r="DU16" s="40">
        <f t="shared" si="22"/>
        <v>0</v>
      </c>
      <c r="DV16" s="40"/>
      <c r="DW16" s="40">
        <f t="shared" si="23"/>
        <v>0</v>
      </c>
      <c r="DX16" s="150"/>
      <c r="DY16" s="84">
        <v>45641</v>
      </c>
      <c r="DZ16" s="40"/>
      <c r="EA16" s="86"/>
      <c r="EB16" s="40">
        <f t="shared" si="24"/>
        <v>0</v>
      </c>
      <c r="EC16" s="40">
        <f t="shared" si="25"/>
        <v>0</v>
      </c>
      <c r="ED16" s="150"/>
      <c r="EE16" s="84">
        <v>45641</v>
      </c>
      <c r="EF16" s="40"/>
      <c r="EG16" s="101"/>
      <c r="EH16" s="40">
        <f t="shared" si="26"/>
        <v>0</v>
      </c>
      <c r="EI16" s="40"/>
      <c r="EJ16" s="40">
        <f t="shared" si="27"/>
        <v>0</v>
      </c>
      <c r="EK16" s="40"/>
      <c r="EL16" s="84">
        <v>45641</v>
      </c>
      <c r="EQ16" s="40">
        <f t="shared" si="28"/>
        <v>0</v>
      </c>
      <c r="ER16" s="84"/>
      <c r="ES16" s="84">
        <v>45641</v>
      </c>
      <c r="EY16" s="84">
        <v>45641</v>
      </c>
      <c r="EZ16" s="40"/>
      <c r="FA16" s="100"/>
      <c r="FB16" s="40">
        <f t="shared" si="29"/>
        <v>0</v>
      </c>
      <c r="FC16" s="40">
        <f t="shared" si="30"/>
        <v>0</v>
      </c>
      <c r="FE16" s="84">
        <v>45641</v>
      </c>
      <c r="FG16" s="100"/>
      <c r="FH16" s="40">
        <f t="shared" si="31"/>
        <v>0</v>
      </c>
      <c r="FI16" s="40">
        <f t="shared" si="32"/>
        <v>0</v>
      </c>
      <c r="FK16" s="84">
        <v>45641</v>
      </c>
      <c r="FL16" s="40"/>
      <c r="FM16" s="86"/>
      <c r="FN16" s="40"/>
      <c r="FO16" s="40"/>
      <c r="FP16" s="40">
        <f t="shared" si="33"/>
        <v>0</v>
      </c>
      <c r="FR16" s="84">
        <v>45641</v>
      </c>
      <c r="FS16" s="40"/>
      <c r="FT16" s="86"/>
      <c r="FU16" s="40"/>
      <c r="FV16" s="40"/>
      <c r="FW16" s="40">
        <f t="shared" si="34"/>
        <v>0</v>
      </c>
      <c r="FY16" s="84">
        <v>45641</v>
      </c>
      <c r="GD16" s="40">
        <f t="shared" si="35"/>
        <v>0</v>
      </c>
      <c r="GF16" s="84">
        <v>45641</v>
      </c>
      <c r="GK16" s="40">
        <f t="shared" si="36"/>
        <v>0</v>
      </c>
    </row>
    <row r="17" spans="2:193" x14ac:dyDescent="0.25">
      <c r="B17" s="84">
        <v>45838</v>
      </c>
      <c r="C17" s="84"/>
      <c r="D17" s="84">
        <v>45823</v>
      </c>
      <c r="E17" s="40">
        <f t="shared" si="0"/>
        <v>0</v>
      </c>
      <c r="F17" s="40">
        <f t="shared" si="1"/>
        <v>0</v>
      </c>
      <c r="G17" s="40">
        <f t="shared" si="2"/>
        <v>0</v>
      </c>
      <c r="H17" s="40">
        <v>0</v>
      </c>
      <c r="I17" s="40">
        <f t="shared" si="3"/>
        <v>0</v>
      </c>
      <c r="J17" s="40">
        <f>SUM(I16:I17)</f>
        <v>0</v>
      </c>
      <c r="L17" s="84">
        <v>45823</v>
      </c>
      <c r="M17" s="40"/>
      <c r="N17" s="100"/>
      <c r="O17" s="40">
        <f t="shared" si="4"/>
        <v>0</v>
      </c>
      <c r="P17" s="40"/>
      <c r="Q17" s="40"/>
      <c r="R17" s="40">
        <f t="shared" si="5"/>
        <v>0</v>
      </c>
      <c r="T17" s="84">
        <v>45823</v>
      </c>
      <c r="U17" s="40"/>
      <c r="V17" s="100"/>
      <c r="W17" s="40">
        <f t="shared" si="6"/>
        <v>0</v>
      </c>
      <c r="X17" s="40"/>
      <c r="Y17" s="40"/>
      <c r="Z17" s="40">
        <f t="shared" si="7"/>
        <v>0</v>
      </c>
      <c r="AB17" s="84">
        <v>45823</v>
      </c>
      <c r="AC17" s="40"/>
      <c r="AD17" s="100"/>
      <c r="AE17" s="40">
        <f t="shared" si="8"/>
        <v>0</v>
      </c>
      <c r="AF17" s="40"/>
      <c r="AG17" s="40"/>
      <c r="AH17" s="40">
        <f t="shared" si="9"/>
        <v>0</v>
      </c>
      <c r="AJ17" s="84">
        <v>45823</v>
      </c>
      <c r="AK17" s="40"/>
      <c r="AL17" s="100"/>
      <c r="AM17" s="40">
        <f t="shared" si="10"/>
        <v>0</v>
      </c>
      <c r="AN17" s="40"/>
      <c r="AO17" s="40"/>
      <c r="AP17" s="40">
        <f t="shared" si="11"/>
        <v>0</v>
      </c>
      <c r="AR17" s="84">
        <v>45823</v>
      </c>
      <c r="AS17" s="40"/>
      <c r="AT17" s="100"/>
      <c r="AU17" s="40">
        <f t="shared" si="12"/>
        <v>0</v>
      </c>
      <c r="AV17" s="40"/>
      <c r="AW17" s="40"/>
      <c r="AX17" s="40">
        <f t="shared" si="13"/>
        <v>0</v>
      </c>
      <c r="AZ17" s="84">
        <v>45823</v>
      </c>
      <c r="BA17" s="40"/>
      <c r="BB17" s="100"/>
      <c r="BC17" s="40"/>
      <c r="BD17" s="100"/>
      <c r="BE17" s="40">
        <f t="shared" si="14"/>
        <v>0</v>
      </c>
      <c r="BF17" s="40"/>
      <c r="BG17" s="40"/>
      <c r="BH17" s="40">
        <f t="shared" si="15"/>
        <v>0</v>
      </c>
      <c r="BJ17" s="84">
        <v>45823</v>
      </c>
      <c r="BK17" s="40"/>
      <c r="BL17" s="100"/>
      <c r="BM17" s="40">
        <v>0</v>
      </c>
      <c r="BN17" s="40"/>
      <c r="BO17" s="40">
        <f t="shared" si="17"/>
        <v>0</v>
      </c>
      <c r="BQ17" s="84">
        <v>45823</v>
      </c>
      <c r="BR17" s="40"/>
      <c r="BS17" s="40"/>
      <c r="BT17" s="40"/>
      <c r="BU17" s="40"/>
      <c r="BV17" s="40">
        <v>0</v>
      </c>
      <c r="BX17" s="84">
        <v>45823</v>
      </c>
      <c r="BY17" s="40"/>
      <c r="BZ17" s="40"/>
      <c r="CA17" s="40"/>
      <c r="CB17" s="40"/>
      <c r="CC17" s="40">
        <v>0</v>
      </c>
      <c r="CE17" s="84">
        <v>45823</v>
      </c>
      <c r="CF17" s="40"/>
      <c r="CG17" s="40"/>
      <c r="CH17" s="40"/>
      <c r="CI17" s="40"/>
      <c r="CJ17" s="40">
        <v>0</v>
      </c>
      <c r="CL17" s="84">
        <v>45823</v>
      </c>
      <c r="CM17" s="40"/>
      <c r="CN17" s="40"/>
      <c r="CO17" s="40"/>
      <c r="CP17" s="40">
        <v>0</v>
      </c>
      <c r="CR17" s="84">
        <v>45823</v>
      </c>
      <c r="CS17" s="40"/>
      <c r="CT17" s="86">
        <v>0</v>
      </c>
      <c r="CU17" s="40">
        <f t="shared" si="18"/>
        <v>0</v>
      </c>
      <c r="CV17" s="40">
        <f t="shared" si="19"/>
        <v>0</v>
      </c>
      <c r="CX17" s="84">
        <v>45823</v>
      </c>
      <c r="CY17" s="40"/>
      <c r="CZ17" s="86"/>
      <c r="DA17" s="40">
        <f t="shared" si="20"/>
        <v>0</v>
      </c>
      <c r="DB17" s="40"/>
      <c r="DC17" s="40">
        <f t="shared" si="21"/>
        <v>0</v>
      </c>
      <c r="DD17" s="150"/>
      <c r="DE17" s="84">
        <v>45823</v>
      </c>
      <c r="DF17" s="92"/>
      <c r="DG17" s="40"/>
      <c r="DH17" s="88"/>
      <c r="DI17" s="89"/>
      <c r="DJ17" s="40">
        <v>0</v>
      </c>
      <c r="DK17" s="150"/>
      <c r="DL17" s="84">
        <v>45823</v>
      </c>
      <c r="DM17" s="40"/>
      <c r="DN17" s="86"/>
      <c r="DO17" s="40"/>
      <c r="DP17" s="86"/>
      <c r="DQ17" s="40"/>
      <c r="DR17" s="86"/>
      <c r="DS17" s="40"/>
      <c r="DT17" s="86"/>
      <c r="DU17" s="40">
        <f t="shared" si="22"/>
        <v>0</v>
      </c>
      <c r="DV17" s="40"/>
      <c r="DW17" s="40">
        <f t="shared" si="23"/>
        <v>0</v>
      </c>
      <c r="DX17" s="150"/>
      <c r="DY17" s="84">
        <v>45823</v>
      </c>
      <c r="DZ17" s="40"/>
      <c r="EA17" s="86"/>
      <c r="EB17" s="40">
        <f t="shared" si="24"/>
        <v>0</v>
      </c>
      <c r="EC17" s="40">
        <f t="shared" si="25"/>
        <v>0</v>
      </c>
      <c r="ED17" s="150"/>
      <c r="EE17" s="84">
        <v>45823</v>
      </c>
      <c r="EF17" s="40"/>
      <c r="EG17" s="101"/>
      <c r="EH17" s="40">
        <f t="shared" si="26"/>
        <v>0</v>
      </c>
      <c r="EI17" s="40"/>
      <c r="EJ17" s="40">
        <f t="shared" si="27"/>
        <v>0</v>
      </c>
      <c r="EK17" s="40"/>
      <c r="EL17" s="84">
        <v>45823</v>
      </c>
      <c r="EQ17" s="40">
        <f t="shared" si="28"/>
        <v>0</v>
      </c>
      <c r="ER17" s="84"/>
      <c r="ES17" s="84">
        <v>45823</v>
      </c>
      <c r="EY17" s="84">
        <v>45823</v>
      </c>
      <c r="EZ17" s="40"/>
      <c r="FA17" s="100"/>
      <c r="FB17" s="40">
        <f t="shared" si="29"/>
        <v>0</v>
      </c>
      <c r="FC17" s="40">
        <f t="shared" si="30"/>
        <v>0</v>
      </c>
      <c r="FE17" s="84">
        <v>45823</v>
      </c>
      <c r="FG17" s="100"/>
      <c r="FH17" s="40">
        <f t="shared" si="31"/>
        <v>0</v>
      </c>
      <c r="FI17" s="40">
        <f t="shared" si="32"/>
        <v>0</v>
      </c>
      <c r="FK17" s="84">
        <v>45823</v>
      </c>
      <c r="FL17" s="40"/>
      <c r="FM17" s="86"/>
      <c r="FN17" s="40"/>
      <c r="FO17" s="40"/>
      <c r="FP17" s="40">
        <f t="shared" si="33"/>
        <v>0</v>
      </c>
      <c r="FR17" s="84">
        <v>45823</v>
      </c>
      <c r="FS17" s="40"/>
      <c r="FT17" s="86"/>
      <c r="FU17" s="40"/>
      <c r="FV17" s="40"/>
      <c r="FW17" s="40">
        <f t="shared" si="34"/>
        <v>0</v>
      </c>
      <c r="FY17" s="84">
        <v>45823</v>
      </c>
      <c r="GD17" s="40">
        <f t="shared" si="35"/>
        <v>0</v>
      </c>
      <c r="GF17" s="84">
        <v>45823</v>
      </c>
      <c r="GK17" s="40">
        <f t="shared" si="36"/>
        <v>0</v>
      </c>
    </row>
    <row r="18" spans="2:193" x14ac:dyDescent="0.25">
      <c r="B18" s="84">
        <v>46022</v>
      </c>
      <c r="C18" s="84"/>
      <c r="D18" s="84">
        <v>46006</v>
      </c>
      <c r="E18" s="40">
        <f t="shared" si="0"/>
        <v>0</v>
      </c>
      <c r="F18" s="40">
        <f t="shared" si="1"/>
        <v>0</v>
      </c>
      <c r="G18" s="40">
        <f t="shared" si="2"/>
        <v>0</v>
      </c>
      <c r="H18" s="40">
        <v>0</v>
      </c>
      <c r="I18" s="40">
        <f t="shared" si="3"/>
        <v>0</v>
      </c>
      <c r="J18" s="40"/>
      <c r="L18" s="84">
        <v>46006</v>
      </c>
      <c r="M18" s="40"/>
      <c r="N18" s="155"/>
      <c r="O18" s="40">
        <f t="shared" si="4"/>
        <v>0</v>
      </c>
      <c r="P18" s="40"/>
      <c r="Q18" s="40"/>
      <c r="R18" s="40">
        <f t="shared" si="5"/>
        <v>0</v>
      </c>
      <c r="T18" s="84">
        <v>46006</v>
      </c>
      <c r="U18" s="40"/>
      <c r="V18" s="155"/>
      <c r="W18" s="40">
        <f t="shared" si="6"/>
        <v>0</v>
      </c>
      <c r="X18" s="40"/>
      <c r="Y18" s="40"/>
      <c r="Z18" s="40">
        <f t="shared" si="7"/>
        <v>0</v>
      </c>
      <c r="AB18" s="84">
        <v>46006</v>
      </c>
      <c r="AC18" s="40"/>
      <c r="AD18" s="100"/>
      <c r="AE18" s="40">
        <f t="shared" si="8"/>
        <v>0</v>
      </c>
      <c r="AF18" s="40"/>
      <c r="AG18" s="40"/>
      <c r="AH18" s="40">
        <f t="shared" si="9"/>
        <v>0</v>
      </c>
      <c r="AJ18" s="84">
        <v>46006</v>
      </c>
      <c r="AK18" s="40"/>
      <c r="AL18" s="100"/>
      <c r="AM18" s="40">
        <f t="shared" si="10"/>
        <v>0</v>
      </c>
      <c r="AN18" s="40"/>
      <c r="AO18" s="40"/>
      <c r="AP18" s="40">
        <f t="shared" si="11"/>
        <v>0</v>
      </c>
      <c r="AR18" s="84">
        <v>46006</v>
      </c>
      <c r="AS18" s="40"/>
      <c r="AT18" s="100"/>
      <c r="AU18" s="40">
        <f t="shared" si="12"/>
        <v>0</v>
      </c>
      <c r="AV18" s="40"/>
      <c r="AW18" s="40"/>
      <c r="AX18" s="40">
        <f t="shared" si="13"/>
        <v>0</v>
      </c>
      <c r="AZ18" s="84">
        <v>46006</v>
      </c>
      <c r="BA18" s="40"/>
      <c r="BB18" s="100"/>
      <c r="BC18" s="40"/>
      <c r="BD18" s="100"/>
      <c r="BE18" s="40">
        <f t="shared" si="14"/>
        <v>0</v>
      </c>
      <c r="BF18" s="40"/>
      <c r="BG18" s="40"/>
      <c r="BH18" s="40">
        <f t="shared" si="15"/>
        <v>0</v>
      </c>
      <c r="BJ18" s="84">
        <v>46006</v>
      </c>
      <c r="BK18" s="40"/>
      <c r="BL18" s="100"/>
      <c r="BM18" s="40">
        <f t="shared" si="16"/>
        <v>0</v>
      </c>
      <c r="BN18" s="40"/>
      <c r="BO18" s="40">
        <f t="shared" si="17"/>
        <v>0</v>
      </c>
      <c r="BQ18" s="84">
        <v>46006</v>
      </c>
      <c r="BR18" s="40"/>
      <c r="BS18" s="40"/>
      <c r="BT18" s="40"/>
      <c r="BU18" s="40"/>
      <c r="BV18" s="40">
        <v>0</v>
      </c>
      <c r="BX18" s="84">
        <v>46006</v>
      </c>
      <c r="BY18" s="40"/>
      <c r="BZ18" s="40"/>
      <c r="CA18" s="40"/>
      <c r="CB18" s="40"/>
      <c r="CC18" s="40">
        <v>0</v>
      </c>
      <c r="CE18" s="84">
        <v>46006</v>
      </c>
      <c r="CF18" s="40"/>
      <c r="CG18" s="40"/>
      <c r="CH18" s="40"/>
      <c r="CI18" s="40"/>
      <c r="CJ18" s="40">
        <v>0</v>
      </c>
      <c r="CL18" s="84">
        <v>46006</v>
      </c>
      <c r="CM18" s="40"/>
      <c r="CN18" s="40"/>
      <c r="CO18" s="40"/>
      <c r="CP18" s="40">
        <v>0</v>
      </c>
      <c r="CR18" s="84">
        <v>46006</v>
      </c>
      <c r="CS18" s="40"/>
      <c r="CT18" s="86">
        <v>0</v>
      </c>
      <c r="CU18" s="40">
        <f t="shared" si="18"/>
        <v>0</v>
      </c>
      <c r="CV18" s="40">
        <f t="shared" si="19"/>
        <v>0</v>
      </c>
      <c r="CX18" s="84">
        <v>46006</v>
      </c>
      <c r="CY18" s="40"/>
      <c r="CZ18" s="86"/>
      <c r="DA18" s="40">
        <f t="shared" si="20"/>
        <v>0</v>
      </c>
      <c r="DB18" s="40"/>
      <c r="DC18" s="40">
        <f t="shared" si="21"/>
        <v>0</v>
      </c>
      <c r="DD18" s="150"/>
      <c r="DE18" s="84">
        <v>46006</v>
      </c>
      <c r="DG18" s="40"/>
      <c r="DH18" s="86"/>
      <c r="DJ18" s="40">
        <v>0</v>
      </c>
      <c r="DK18" s="150"/>
      <c r="DL18" s="84">
        <v>46006</v>
      </c>
      <c r="DM18" s="40"/>
      <c r="DN18" s="86"/>
      <c r="DO18" s="40"/>
      <c r="DP18" s="86"/>
      <c r="DQ18" s="40"/>
      <c r="DR18" s="86"/>
      <c r="DS18" s="40"/>
      <c r="DT18" s="86"/>
      <c r="DU18" s="40">
        <f t="shared" si="22"/>
        <v>0</v>
      </c>
      <c r="DV18" s="40"/>
      <c r="DW18" s="40">
        <f t="shared" si="23"/>
        <v>0</v>
      </c>
      <c r="DX18" s="150"/>
      <c r="DY18" s="84">
        <v>46006</v>
      </c>
      <c r="DZ18" s="40"/>
      <c r="EA18" s="86"/>
      <c r="EB18" s="40">
        <f t="shared" si="24"/>
        <v>0</v>
      </c>
      <c r="EC18" s="40">
        <f t="shared" si="25"/>
        <v>0</v>
      </c>
      <c r="ED18" s="150"/>
      <c r="EE18" s="84">
        <v>46006</v>
      </c>
      <c r="EF18" s="40"/>
      <c r="EG18" s="101"/>
      <c r="EH18" s="40">
        <f t="shared" si="26"/>
        <v>0</v>
      </c>
      <c r="EI18" s="40"/>
      <c r="EJ18" s="40">
        <f t="shared" si="27"/>
        <v>0</v>
      </c>
      <c r="EK18" s="40"/>
      <c r="EL18" s="84">
        <v>46006</v>
      </c>
      <c r="EQ18" s="40">
        <f t="shared" si="28"/>
        <v>0</v>
      </c>
      <c r="ER18" s="84"/>
      <c r="ES18" s="84">
        <v>46006</v>
      </c>
      <c r="EY18" s="84">
        <v>46006</v>
      </c>
      <c r="EZ18" s="40"/>
      <c r="FA18" s="100"/>
      <c r="FB18" s="40">
        <f t="shared" si="29"/>
        <v>0</v>
      </c>
      <c r="FC18" s="40">
        <f t="shared" si="30"/>
        <v>0</v>
      </c>
      <c r="FE18" s="84">
        <v>46006</v>
      </c>
      <c r="FG18" s="100"/>
      <c r="FH18" s="40">
        <f t="shared" si="31"/>
        <v>0</v>
      </c>
      <c r="FI18" s="40">
        <f t="shared" si="32"/>
        <v>0</v>
      </c>
      <c r="FK18" s="84">
        <v>46006</v>
      </c>
      <c r="FP18" s="40">
        <f t="shared" si="33"/>
        <v>0</v>
      </c>
      <c r="FR18" s="84">
        <v>46006</v>
      </c>
      <c r="FS18" s="40"/>
      <c r="FT18" s="86"/>
      <c r="FU18" s="40"/>
      <c r="FV18" s="40"/>
      <c r="FW18" s="40">
        <f t="shared" si="34"/>
        <v>0</v>
      </c>
      <c r="FY18" s="84">
        <v>46006</v>
      </c>
      <c r="GD18" s="40">
        <f t="shared" si="35"/>
        <v>0</v>
      </c>
      <c r="GF18" s="84">
        <v>46006</v>
      </c>
      <c r="GK18" s="40">
        <f t="shared" si="36"/>
        <v>0</v>
      </c>
    </row>
    <row r="19" spans="2:193" x14ac:dyDescent="0.25">
      <c r="B19" s="84">
        <v>46203</v>
      </c>
      <c r="C19" s="84"/>
      <c r="D19" s="84">
        <v>46188</v>
      </c>
      <c r="E19" s="40">
        <f t="shared" si="0"/>
        <v>0</v>
      </c>
      <c r="F19" s="40">
        <f t="shared" si="1"/>
        <v>0</v>
      </c>
      <c r="G19" s="40">
        <f t="shared" si="2"/>
        <v>0</v>
      </c>
      <c r="H19" s="40">
        <v>0</v>
      </c>
      <c r="I19" s="40">
        <f t="shared" si="3"/>
        <v>0</v>
      </c>
      <c r="J19" s="40">
        <f>SUM(I18:I19)</f>
        <v>0</v>
      </c>
      <c r="L19" s="84">
        <v>46188</v>
      </c>
      <c r="M19" s="40"/>
      <c r="N19" s="100"/>
      <c r="O19" s="40">
        <f t="shared" si="4"/>
        <v>0</v>
      </c>
      <c r="P19" s="40"/>
      <c r="Q19" s="40"/>
      <c r="R19" s="40">
        <f t="shared" si="5"/>
        <v>0</v>
      </c>
      <c r="T19" s="84">
        <v>46188</v>
      </c>
      <c r="U19" s="40"/>
      <c r="V19" s="100"/>
      <c r="W19" s="40">
        <f t="shared" si="6"/>
        <v>0</v>
      </c>
      <c r="X19" s="40"/>
      <c r="Y19" s="40"/>
      <c r="Z19" s="40">
        <f t="shared" si="7"/>
        <v>0</v>
      </c>
      <c r="AB19" s="84">
        <v>46188</v>
      </c>
      <c r="AC19" s="40"/>
      <c r="AD19" s="100"/>
      <c r="AE19" s="40">
        <f t="shared" si="8"/>
        <v>0</v>
      </c>
      <c r="AF19" s="40"/>
      <c r="AG19" s="40"/>
      <c r="AH19" s="40">
        <f t="shared" si="9"/>
        <v>0</v>
      </c>
      <c r="AJ19" s="84">
        <v>46188</v>
      </c>
      <c r="AK19" s="40"/>
      <c r="AL19" s="100"/>
      <c r="AM19" s="40">
        <f t="shared" si="10"/>
        <v>0</v>
      </c>
      <c r="AN19" s="40"/>
      <c r="AO19" s="40"/>
      <c r="AP19" s="40">
        <f t="shared" si="11"/>
        <v>0</v>
      </c>
      <c r="AR19" s="84">
        <v>46188</v>
      </c>
      <c r="AS19" s="40"/>
      <c r="AT19" s="100"/>
      <c r="AU19" s="40">
        <f t="shared" si="12"/>
        <v>0</v>
      </c>
      <c r="AV19" s="40"/>
      <c r="AW19" s="40"/>
      <c r="AX19" s="40">
        <f t="shared" si="13"/>
        <v>0</v>
      </c>
      <c r="AZ19" s="84">
        <v>46188</v>
      </c>
      <c r="BA19" s="40"/>
      <c r="BB19" s="100"/>
      <c r="BC19" s="40"/>
      <c r="BD19" s="100"/>
      <c r="BE19" s="40">
        <f t="shared" si="14"/>
        <v>0</v>
      </c>
      <c r="BF19" s="40"/>
      <c r="BG19" s="40"/>
      <c r="BH19" s="40">
        <f t="shared" si="15"/>
        <v>0</v>
      </c>
      <c r="BJ19" s="84">
        <v>46188</v>
      </c>
      <c r="BK19" s="40"/>
      <c r="BL19" s="100"/>
      <c r="BM19" s="40">
        <f t="shared" si="16"/>
        <v>0</v>
      </c>
      <c r="BN19" s="40"/>
      <c r="BO19" s="40">
        <f t="shared" si="17"/>
        <v>0</v>
      </c>
      <c r="BQ19" s="84">
        <v>46188</v>
      </c>
      <c r="BR19" s="40"/>
      <c r="BS19" s="40"/>
      <c r="BT19" s="40"/>
      <c r="BU19" s="40"/>
      <c r="BV19" s="40">
        <v>0</v>
      </c>
      <c r="BX19" s="84">
        <v>46188</v>
      </c>
      <c r="BY19" s="40"/>
      <c r="BZ19" s="40"/>
      <c r="CA19" s="40"/>
      <c r="CB19" s="40"/>
      <c r="CC19" s="40">
        <v>0</v>
      </c>
      <c r="CE19" s="84">
        <v>46188</v>
      </c>
      <c r="CF19" s="40"/>
      <c r="CG19" s="40"/>
      <c r="CH19" s="40"/>
      <c r="CI19" s="40"/>
      <c r="CJ19" s="40">
        <v>0</v>
      </c>
      <c r="CL19" s="84">
        <v>46188</v>
      </c>
      <c r="CM19" s="40"/>
      <c r="CN19" s="40"/>
      <c r="CO19" s="40"/>
      <c r="CP19" s="40">
        <v>0</v>
      </c>
      <c r="CR19" s="84">
        <v>46188</v>
      </c>
      <c r="CS19" s="40"/>
      <c r="CT19" s="86">
        <v>0</v>
      </c>
      <c r="CU19" s="40">
        <f t="shared" si="18"/>
        <v>0</v>
      </c>
      <c r="CV19" s="40">
        <f t="shared" si="19"/>
        <v>0</v>
      </c>
      <c r="CX19" s="84">
        <v>46188</v>
      </c>
      <c r="CY19" s="40"/>
      <c r="CZ19" s="86"/>
      <c r="DA19" s="40">
        <f t="shared" si="20"/>
        <v>0</v>
      </c>
      <c r="DB19" s="40"/>
      <c r="DC19" s="40">
        <f t="shared" si="21"/>
        <v>0</v>
      </c>
      <c r="DD19" s="150"/>
      <c r="DE19" s="84">
        <v>46188</v>
      </c>
      <c r="DG19" s="40"/>
      <c r="DH19" s="86"/>
      <c r="DJ19" s="40">
        <v>0</v>
      </c>
      <c r="DK19" s="150"/>
      <c r="DL19" s="84">
        <v>46188</v>
      </c>
      <c r="DM19" s="40"/>
      <c r="DN19" s="86"/>
      <c r="DO19" s="40"/>
      <c r="DP19" s="86"/>
      <c r="DQ19" s="40"/>
      <c r="DR19" s="86"/>
      <c r="DS19" s="40"/>
      <c r="DT19" s="86"/>
      <c r="DU19" s="40">
        <f t="shared" si="22"/>
        <v>0</v>
      </c>
      <c r="DV19" s="40"/>
      <c r="DW19" s="40">
        <f t="shared" si="23"/>
        <v>0</v>
      </c>
      <c r="DX19" s="150"/>
      <c r="DY19" s="84">
        <v>46188</v>
      </c>
      <c r="DZ19" s="40"/>
      <c r="EA19" s="86"/>
      <c r="EB19" s="40">
        <f t="shared" si="24"/>
        <v>0</v>
      </c>
      <c r="EC19" s="40">
        <f t="shared" si="25"/>
        <v>0</v>
      </c>
      <c r="ED19" s="150"/>
      <c r="EE19" s="84">
        <v>46188</v>
      </c>
      <c r="EF19" s="40"/>
      <c r="EG19" s="101"/>
      <c r="EH19" s="40">
        <f t="shared" si="26"/>
        <v>0</v>
      </c>
      <c r="EI19" s="40"/>
      <c r="EJ19" s="40">
        <f t="shared" si="27"/>
        <v>0</v>
      </c>
      <c r="EK19" s="40"/>
      <c r="EL19" s="84">
        <v>46188</v>
      </c>
      <c r="EQ19" s="40">
        <f t="shared" si="28"/>
        <v>0</v>
      </c>
      <c r="ER19" s="84"/>
      <c r="ES19" s="84">
        <v>46188</v>
      </c>
      <c r="EY19" s="84">
        <v>46188</v>
      </c>
      <c r="EZ19" s="40"/>
      <c r="FA19" s="100"/>
      <c r="FB19" s="40">
        <f t="shared" si="29"/>
        <v>0</v>
      </c>
      <c r="FC19" s="40">
        <f t="shared" si="30"/>
        <v>0</v>
      </c>
      <c r="FE19" s="84">
        <v>46188</v>
      </c>
      <c r="FG19" s="100"/>
      <c r="FH19" s="40">
        <f t="shared" si="31"/>
        <v>0</v>
      </c>
      <c r="FI19" s="40">
        <f t="shared" si="32"/>
        <v>0</v>
      </c>
      <c r="FK19" s="84">
        <v>46188</v>
      </c>
      <c r="FP19" s="40">
        <f t="shared" si="33"/>
        <v>0</v>
      </c>
      <c r="FR19" s="84">
        <v>46188</v>
      </c>
      <c r="FS19" s="40"/>
      <c r="FT19" s="86"/>
      <c r="FU19" s="40"/>
      <c r="FV19" s="40"/>
      <c r="FW19" s="40">
        <f t="shared" si="34"/>
        <v>0</v>
      </c>
      <c r="FY19" s="84">
        <v>46188</v>
      </c>
      <c r="GD19" s="40">
        <f t="shared" si="35"/>
        <v>0</v>
      </c>
      <c r="GF19" s="84">
        <v>46188</v>
      </c>
      <c r="GK19" s="40">
        <f t="shared" si="36"/>
        <v>0</v>
      </c>
    </row>
    <row r="20" spans="2:193" x14ac:dyDescent="0.25">
      <c r="B20" s="84">
        <v>46387</v>
      </c>
      <c r="C20" s="84"/>
      <c r="D20" s="84">
        <v>46371</v>
      </c>
      <c r="E20" s="40">
        <f t="shared" si="0"/>
        <v>0</v>
      </c>
      <c r="F20" s="40">
        <f t="shared" si="1"/>
        <v>0</v>
      </c>
      <c r="G20" s="40">
        <f t="shared" si="2"/>
        <v>0</v>
      </c>
      <c r="H20" s="40">
        <v>0</v>
      </c>
      <c r="I20" s="40">
        <f t="shared" si="3"/>
        <v>0</v>
      </c>
      <c r="J20" s="40"/>
      <c r="L20" s="84">
        <v>46371</v>
      </c>
      <c r="M20" s="40"/>
      <c r="N20" s="155"/>
      <c r="O20" s="40">
        <f t="shared" si="4"/>
        <v>0</v>
      </c>
      <c r="P20" s="40"/>
      <c r="Q20" s="40"/>
      <c r="R20" s="40">
        <f t="shared" si="5"/>
        <v>0</v>
      </c>
      <c r="T20" s="84">
        <v>46371</v>
      </c>
      <c r="U20" s="40"/>
      <c r="V20" s="155"/>
      <c r="W20" s="40">
        <f t="shared" si="6"/>
        <v>0</v>
      </c>
      <c r="X20" s="40"/>
      <c r="Y20" s="40"/>
      <c r="Z20" s="40">
        <f t="shared" si="7"/>
        <v>0</v>
      </c>
      <c r="AB20" s="84">
        <v>46371</v>
      </c>
      <c r="AC20" s="40"/>
      <c r="AD20" s="100"/>
      <c r="AE20" s="40">
        <f t="shared" si="8"/>
        <v>0</v>
      </c>
      <c r="AF20" s="40"/>
      <c r="AG20" s="40"/>
      <c r="AH20" s="40">
        <f t="shared" si="9"/>
        <v>0</v>
      </c>
      <c r="AJ20" s="84">
        <v>46371</v>
      </c>
      <c r="AK20" s="40"/>
      <c r="AL20" s="100"/>
      <c r="AM20" s="40">
        <f t="shared" si="10"/>
        <v>0</v>
      </c>
      <c r="AN20" s="40"/>
      <c r="AO20" s="40"/>
      <c r="AP20" s="40">
        <f t="shared" si="11"/>
        <v>0</v>
      </c>
      <c r="AR20" s="84">
        <v>46371</v>
      </c>
      <c r="AS20" s="40"/>
      <c r="AT20" s="100"/>
      <c r="AU20" s="40">
        <f t="shared" si="12"/>
        <v>0</v>
      </c>
      <c r="AV20" s="40"/>
      <c r="AW20" s="40"/>
      <c r="AX20" s="40">
        <f t="shared" si="13"/>
        <v>0</v>
      </c>
      <c r="AZ20" s="84">
        <v>46371</v>
      </c>
      <c r="BA20" s="40"/>
      <c r="BB20" s="100"/>
      <c r="BC20" s="40"/>
      <c r="BD20" s="100"/>
      <c r="BE20" s="40">
        <f t="shared" si="14"/>
        <v>0</v>
      </c>
      <c r="BF20" s="40"/>
      <c r="BG20" s="40"/>
      <c r="BH20" s="40">
        <f t="shared" si="15"/>
        <v>0</v>
      </c>
      <c r="BJ20" s="84">
        <v>46371</v>
      </c>
      <c r="BK20" s="40"/>
      <c r="BL20" s="100"/>
      <c r="BM20" s="40">
        <f t="shared" si="16"/>
        <v>0</v>
      </c>
      <c r="BN20" s="40"/>
      <c r="BO20" s="40">
        <f t="shared" si="17"/>
        <v>0</v>
      </c>
      <c r="BQ20" s="84">
        <v>46371</v>
      </c>
      <c r="BR20" s="40"/>
      <c r="BS20" s="40"/>
      <c r="BT20" s="40"/>
      <c r="BU20" s="40"/>
      <c r="BV20" s="40">
        <v>0</v>
      </c>
      <c r="BX20" s="84">
        <v>46371</v>
      </c>
      <c r="BY20" s="40"/>
      <c r="BZ20" s="40"/>
      <c r="CA20" s="40"/>
      <c r="CB20" s="40"/>
      <c r="CC20" s="40">
        <v>0</v>
      </c>
      <c r="CE20" s="84">
        <v>46371</v>
      </c>
      <c r="CF20" s="40"/>
      <c r="CG20" s="40"/>
      <c r="CH20" s="40"/>
      <c r="CI20" s="40"/>
      <c r="CJ20" s="40">
        <v>0</v>
      </c>
      <c r="CL20" s="84">
        <v>46371</v>
      </c>
      <c r="CM20" s="40"/>
      <c r="CN20" s="40"/>
      <c r="CO20" s="40"/>
      <c r="CP20" s="40">
        <v>0</v>
      </c>
      <c r="CR20" s="84">
        <v>46371</v>
      </c>
      <c r="CS20" s="40"/>
      <c r="CT20" s="86">
        <v>0</v>
      </c>
      <c r="CU20" s="40">
        <f t="shared" si="18"/>
        <v>0</v>
      </c>
      <c r="CV20" s="40">
        <f t="shared" si="19"/>
        <v>0</v>
      </c>
      <c r="CX20" s="84">
        <v>46371</v>
      </c>
      <c r="CY20" s="40"/>
      <c r="CZ20" s="86"/>
      <c r="DA20" s="40">
        <f t="shared" si="20"/>
        <v>0</v>
      </c>
      <c r="DB20" s="40"/>
      <c r="DC20" s="40">
        <f t="shared" si="21"/>
        <v>0</v>
      </c>
      <c r="DD20" s="150"/>
      <c r="DE20" s="84">
        <v>46371</v>
      </c>
      <c r="DG20" s="40"/>
      <c r="DH20" s="86"/>
      <c r="DJ20" s="40">
        <v>0</v>
      </c>
      <c r="DK20" s="150"/>
      <c r="DL20" s="84">
        <v>46371</v>
      </c>
      <c r="DM20" s="40"/>
      <c r="DN20" s="86"/>
      <c r="DO20" s="40"/>
      <c r="DP20" s="86"/>
      <c r="DQ20" s="40"/>
      <c r="DR20" s="86"/>
      <c r="DS20" s="40"/>
      <c r="DT20" s="86"/>
      <c r="DU20" s="40">
        <f t="shared" si="22"/>
        <v>0</v>
      </c>
      <c r="DV20" s="40"/>
      <c r="DW20" s="40">
        <f t="shared" si="23"/>
        <v>0</v>
      </c>
      <c r="DX20" s="150"/>
      <c r="DY20" s="84">
        <v>46371</v>
      </c>
      <c r="DZ20" s="40"/>
      <c r="EA20" s="86"/>
      <c r="EB20" s="40">
        <f t="shared" si="24"/>
        <v>0</v>
      </c>
      <c r="EC20" s="40">
        <f t="shared" si="25"/>
        <v>0</v>
      </c>
      <c r="ED20" s="150"/>
      <c r="EE20" s="84">
        <v>46371</v>
      </c>
      <c r="EF20" s="40"/>
      <c r="EG20" s="101"/>
      <c r="EH20" s="40">
        <f t="shared" si="26"/>
        <v>0</v>
      </c>
      <c r="EI20" s="40"/>
      <c r="EJ20" s="40">
        <f t="shared" si="27"/>
        <v>0</v>
      </c>
      <c r="EK20" s="40"/>
      <c r="EL20" s="84">
        <v>46371</v>
      </c>
      <c r="EQ20" s="40">
        <f t="shared" si="28"/>
        <v>0</v>
      </c>
      <c r="ER20" s="84"/>
      <c r="ES20" s="84">
        <v>46371</v>
      </c>
      <c r="EY20" s="84">
        <v>46371</v>
      </c>
      <c r="EZ20" s="40"/>
      <c r="FA20" s="100"/>
      <c r="FB20" s="40">
        <f t="shared" si="29"/>
        <v>0</v>
      </c>
      <c r="FC20" s="40">
        <f t="shared" si="30"/>
        <v>0</v>
      </c>
      <c r="FE20" s="84">
        <v>46371</v>
      </c>
      <c r="FG20" s="100"/>
      <c r="FH20" s="40">
        <f t="shared" si="31"/>
        <v>0</v>
      </c>
      <c r="FI20" s="40">
        <f t="shared" si="32"/>
        <v>0</v>
      </c>
      <c r="FK20" s="84">
        <v>46371</v>
      </c>
      <c r="FP20" s="40">
        <f t="shared" si="33"/>
        <v>0</v>
      </c>
      <c r="FR20" s="84">
        <v>46371</v>
      </c>
      <c r="FS20" s="40"/>
      <c r="FT20" s="86"/>
      <c r="FU20" s="40"/>
      <c r="FV20" s="40"/>
      <c r="FW20" s="40">
        <f t="shared" si="34"/>
        <v>0</v>
      </c>
      <c r="FY20" s="84">
        <v>46371</v>
      </c>
      <c r="GD20" s="40">
        <f t="shared" si="35"/>
        <v>0</v>
      </c>
      <c r="GF20" s="84">
        <v>46371</v>
      </c>
      <c r="GK20" s="40">
        <f t="shared" si="36"/>
        <v>0</v>
      </c>
    </row>
    <row r="21" spans="2:193" x14ac:dyDescent="0.25">
      <c r="B21" s="84">
        <v>46568</v>
      </c>
      <c r="C21" s="84"/>
      <c r="D21" s="84">
        <v>46553</v>
      </c>
      <c r="E21" s="40">
        <f t="shared" si="0"/>
        <v>0</v>
      </c>
      <c r="F21" s="40">
        <f t="shared" si="1"/>
        <v>0</v>
      </c>
      <c r="G21" s="40">
        <f t="shared" si="2"/>
        <v>0</v>
      </c>
      <c r="H21" s="40">
        <v>0</v>
      </c>
      <c r="I21" s="40">
        <f t="shared" si="3"/>
        <v>0</v>
      </c>
      <c r="J21" s="40">
        <f>SUM(I20:I21)</f>
        <v>0</v>
      </c>
      <c r="L21" s="84">
        <v>46553</v>
      </c>
      <c r="M21" s="40"/>
      <c r="N21" s="155"/>
      <c r="O21" s="40">
        <f t="shared" si="4"/>
        <v>0</v>
      </c>
      <c r="P21" s="40"/>
      <c r="Q21" s="40"/>
      <c r="R21" s="40">
        <f t="shared" si="5"/>
        <v>0</v>
      </c>
      <c r="T21" s="84">
        <v>46553</v>
      </c>
      <c r="U21" s="40"/>
      <c r="V21" s="155"/>
      <c r="W21" s="40">
        <f t="shared" si="6"/>
        <v>0</v>
      </c>
      <c r="X21" s="40"/>
      <c r="Y21" s="40"/>
      <c r="Z21" s="40">
        <f t="shared" si="7"/>
        <v>0</v>
      </c>
      <c r="AB21" s="84">
        <v>46553</v>
      </c>
      <c r="AC21" s="40"/>
      <c r="AD21" s="100"/>
      <c r="AE21" s="40">
        <f t="shared" si="8"/>
        <v>0</v>
      </c>
      <c r="AF21" s="40"/>
      <c r="AG21" s="40"/>
      <c r="AH21" s="40">
        <f t="shared" si="9"/>
        <v>0</v>
      </c>
      <c r="AJ21" s="84">
        <v>46553</v>
      </c>
      <c r="AK21" s="40"/>
      <c r="AL21" s="100"/>
      <c r="AM21" s="40">
        <f t="shared" si="10"/>
        <v>0</v>
      </c>
      <c r="AN21" s="40"/>
      <c r="AO21" s="40"/>
      <c r="AP21" s="40">
        <f t="shared" si="11"/>
        <v>0</v>
      </c>
      <c r="AR21" s="84">
        <v>46553</v>
      </c>
      <c r="AS21" s="40"/>
      <c r="AT21" s="100"/>
      <c r="AU21" s="40">
        <f t="shared" si="12"/>
        <v>0</v>
      </c>
      <c r="AV21" s="40"/>
      <c r="AW21" s="40"/>
      <c r="AX21" s="40">
        <f t="shared" si="13"/>
        <v>0</v>
      </c>
      <c r="AZ21" s="84">
        <v>46553</v>
      </c>
      <c r="BA21" s="40"/>
      <c r="BB21" s="100"/>
      <c r="BC21" s="40"/>
      <c r="BD21" s="100"/>
      <c r="BE21" s="40">
        <f t="shared" si="14"/>
        <v>0</v>
      </c>
      <c r="BF21" s="40"/>
      <c r="BG21" s="40"/>
      <c r="BH21" s="40">
        <f t="shared" si="15"/>
        <v>0</v>
      </c>
      <c r="BJ21" s="84">
        <v>46553</v>
      </c>
      <c r="BK21" s="40"/>
      <c r="BL21" s="100"/>
      <c r="BM21" s="40">
        <f t="shared" si="16"/>
        <v>0</v>
      </c>
      <c r="BN21" s="40"/>
      <c r="BO21" s="40">
        <f t="shared" si="17"/>
        <v>0</v>
      </c>
      <c r="BQ21" s="84">
        <v>46553</v>
      </c>
      <c r="BR21" s="40"/>
      <c r="BS21" s="40"/>
      <c r="BT21" s="40"/>
      <c r="BU21" s="40"/>
      <c r="BV21" s="40">
        <v>0</v>
      </c>
      <c r="BX21" s="84">
        <v>46553</v>
      </c>
      <c r="BY21" s="40"/>
      <c r="BZ21" s="40"/>
      <c r="CA21" s="40"/>
      <c r="CB21" s="40"/>
      <c r="CC21" s="40">
        <v>0</v>
      </c>
      <c r="CE21" s="84">
        <v>46553</v>
      </c>
      <c r="CF21" s="40"/>
      <c r="CG21" s="40"/>
      <c r="CH21" s="40"/>
      <c r="CI21" s="40"/>
      <c r="CJ21" s="40">
        <v>0</v>
      </c>
      <c r="CL21" s="84">
        <v>46553</v>
      </c>
      <c r="CM21" s="40"/>
      <c r="CN21" s="40"/>
      <c r="CO21" s="40"/>
      <c r="CP21" s="40">
        <v>0</v>
      </c>
      <c r="CR21" s="84">
        <v>46553</v>
      </c>
      <c r="CS21" s="40"/>
      <c r="CT21" s="86">
        <v>0</v>
      </c>
      <c r="CU21" s="40">
        <f t="shared" si="18"/>
        <v>0</v>
      </c>
      <c r="CV21" s="40">
        <f t="shared" si="19"/>
        <v>0</v>
      </c>
      <c r="CX21" s="84">
        <v>46553</v>
      </c>
      <c r="CY21" s="40"/>
      <c r="CZ21" s="86"/>
      <c r="DA21" s="40">
        <f t="shared" si="20"/>
        <v>0</v>
      </c>
      <c r="DB21" s="40"/>
      <c r="DC21" s="40">
        <f t="shared" si="21"/>
        <v>0</v>
      </c>
      <c r="DD21" s="150"/>
      <c r="DE21" s="84">
        <v>46553</v>
      </c>
      <c r="DG21" s="40"/>
      <c r="DH21" s="86"/>
      <c r="DJ21" s="40">
        <v>0</v>
      </c>
      <c r="DK21" s="150"/>
      <c r="DL21" s="84">
        <v>46553</v>
      </c>
      <c r="DM21" s="40"/>
      <c r="DN21" s="86"/>
      <c r="DO21" s="40"/>
      <c r="DP21" s="86"/>
      <c r="DQ21" s="40"/>
      <c r="DR21" s="86"/>
      <c r="DS21" s="40"/>
      <c r="DT21" s="86"/>
      <c r="DU21" s="40">
        <f t="shared" si="22"/>
        <v>0</v>
      </c>
      <c r="DV21" s="40"/>
      <c r="DW21" s="40">
        <f t="shared" si="23"/>
        <v>0</v>
      </c>
      <c r="DX21" s="150"/>
      <c r="DY21" s="84">
        <v>46553</v>
      </c>
      <c r="DZ21" s="40"/>
      <c r="EA21" s="86"/>
      <c r="EB21" s="40">
        <f t="shared" si="24"/>
        <v>0</v>
      </c>
      <c r="EC21" s="40">
        <f t="shared" si="25"/>
        <v>0</v>
      </c>
      <c r="ED21" s="150"/>
      <c r="EE21" s="84">
        <v>46553</v>
      </c>
      <c r="EF21" s="40"/>
      <c r="EG21" s="101"/>
      <c r="EH21" s="40">
        <f>(EF21*EG21)/2+EH22</f>
        <v>0</v>
      </c>
      <c r="EI21" s="40"/>
      <c r="EJ21" s="40">
        <f t="shared" si="27"/>
        <v>0</v>
      </c>
      <c r="EK21" s="40"/>
      <c r="EL21" s="84">
        <v>46553</v>
      </c>
      <c r="EQ21" s="40">
        <f t="shared" si="28"/>
        <v>0</v>
      </c>
      <c r="ER21" s="84"/>
      <c r="ES21" s="84">
        <v>46553</v>
      </c>
      <c r="EY21" s="84">
        <v>46553</v>
      </c>
      <c r="EZ21" s="40"/>
      <c r="FA21" s="100"/>
      <c r="FB21" s="40">
        <f t="shared" si="29"/>
        <v>0</v>
      </c>
      <c r="FC21" s="40">
        <f t="shared" si="30"/>
        <v>0</v>
      </c>
      <c r="FE21" s="84">
        <v>46553</v>
      </c>
      <c r="FG21" s="100"/>
      <c r="FH21" s="40">
        <f t="shared" si="31"/>
        <v>0</v>
      </c>
      <c r="FI21" s="40">
        <f t="shared" si="32"/>
        <v>0</v>
      </c>
      <c r="FK21" s="84">
        <v>46553</v>
      </c>
      <c r="FP21" s="40">
        <f t="shared" si="33"/>
        <v>0</v>
      </c>
      <c r="FR21" s="84">
        <v>46553</v>
      </c>
      <c r="FS21" s="40"/>
      <c r="FT21" s="86"/>
      <c r="FU21" s="40"/>
      <c r="FV21" s="40"/>
      <c r="FW21" s="40">
        <f t="shared" si="34"/>
        <v>0</v>
      </c>
      <c r="FY21" s="84">
        <v>46553</v>
      </c>
      <c r="GD21" s="40">
        <f t="shared" si="35"/>
        <v>0</v>
      </c>
      <c r="GF21" s="84">
        <v>46553</v>
      </c>
      <c r="GK21" s="40">
        <f t="shared" si="36"/>
        <v>0</v>
      </c>
    </row>
    <row r="22" spans="2:193" x14ac:dyDescent="0.25">
      <c r="B22" s="84">
        <v>46752</v>
      </c>
      <c r="C22" s="84"/>
      <c r="D22" s="84">
        <v>46736</v>
      </c>
      <c r="E22" s="40">
        <f t="shared" si="0"/>
        <v>0</v>
      </c>
      <c r="F22" s="40">
        <f t="shared" si="1"/>
        <v>0</v>
      </c>
      <c r="G22" s="40">
        <f t="shared" si="2"/>
        <v>0</v>
      </c>
      <c r="H22" s="40">
        <v>0</v>
      </c>
      <c r="I22" s="40">
        <f t="shared" si="3"/>
        <v>0</v>
      </c>
      <c r="J22" s="40"/>
      <c r="L22" s="84">
        <v>46736</v>
      </c>
      <c r="M22" s="40"/>
      <c r="N22" s="155"/>
      <c r="O22" s="40">
        <f t="shared" si="4"/>
        <v>0</v>
      </c>
      <c r="P22" s="40"/>
      <c r="Q22" s="40"/>
      <c r="R22" s="40">
        <f t="shared" si="5"/>
        <v>0</v>
      </c>
      <c r="T22" s="84">
        <v>46736</v>
      </c>
      <c r="U22" s="40"/>
      <c r="V22" s="155"/>
      <c r="W22" s="40">
        <f t="shared" si="6"/>
        <v>0</v>
      </c>
      <c r="X22" s="40"/>
      <c r="Y22" s="40"/>
      <c r="Z22" s="40">
        <f t="shared" si="7"/>
        <v>0</v>
      </c>
      <c r="AB22" s="84">
        <v>46736</v>
      </c>
      <c r="AC22" s="40"/>
      <c r="AD22" s="100"/>
      <c r="AE22" s="40">
        <f t="shared" si="8"/>
        <v>0</v>
      </c>
      <c r="AF22" s="40"/>
      <c r="AG22" s="40"/>
      <c r="AH22" s="40">
        <f t="shared" si="9"/>
        <v>0</v>
      </c>
      <c r="AJ22" s="84">
        <v>46736</v>
      </c>
      <c r="AK22" s="40"/>
      <c r="AL22" s="100"/>
      <c r="AM22" s="40">
        <f t="shared" si="10"/>
        <v>0</v>
      </c>
      <c r="AN22" s="40"/>
      <c r="AO22" s="40"/>
      <c r="AP22" s="40">
        <f t="shared" si="11"/>
        <v>0</v>
      </c>
      <c r="AR22" s="84">
        <v>46736</v>
      </c>
      <c r="AS22" s="40"/>
      <c r="AT22" s="100"/>
      <c r="AU22" s="40">
        <f t="shared" si="12"/>
        <v>0</v>
      </c>
      <c r="AV22" s="40"/>
      <c r="AW22" s="40"/>
      <c r="AX22" s="40">
        <f t="shared" si="13"/>
        <v>0</v>
      </c>
      <c r="AZ22" s="84">
        <v>46736</v>
      </c>
      <c r="BA22" s="40"/>
      <c r="BB22" s="100"/>
      <c r="BC22" s="40"/>
      <c r="BD22" s="100"/>
      <c r="BE22" s="40">
        <f t="shared" si="14"/>
        <v>0</v>
      </c>
      <c r="BF22" s="40"/>
      <c r="BG22" s="40"/>
      <c r="BH22" s="40">
        <f t="shared" si="15"/>
        <v>0</v>
      </c>
      <c r="BJ22" s="84">
        <v>46736</v>
      </c>
      <c r="BK22" s="40"/>
      <c r="BL22" s="100"/>
      <c r="BM22" s="40">
        <f t="shared" si="16"/>
        <v>0</v>
      </c>
      <c r="BN22" s="40"/>
      <c r="BO22" s="40">
        <f t="shared" si="17"/>
        <v>0</v>
      </c>
      <c r="BQ22" s="84">
        <v>46736</v>
      </c>
      <c r="BR22" s="40"/>
      <c r="BS22" s="40"/>
      <c r="BT22" s="40"/>
      <c r="BU22" s="40"/>
      <c r="BV22" s="40">
        <v>0</v>
      </c>
      <c r="BX22" s="84">
        <v>46736</v>
      </c>
      <c r="BY22" s="40"/>
      <c r="BZ22" s="40"/>
      <c r="CA22" s="40"/>
      <c r="CB22" s="40"/>
      <c r="CC22" s="40">
        <v>0</v>
      </c>
      <c r="CE22" s="84">
        <v>46736</v>
      </c>
      <c r="CF22" s="40"/>
      <c r="CG22" s="40"/>
      <c r="CH22" s="40"/>
      <c r="CI22" s="40"/>
      <c r="CJ22" s="40">
        <v>0</v>
      </c>
      <c r="CL22" s="84">
        <v>46736</v>
      </c>
      <c r="CM22" s="40"/>
      <c r="CN22" s="40"/>
      <c r="CO22" s="40"/>
      <c r="CP22" s="40">
        <v>0</v>
      </c>
      <c r="CR22" s="84">
        <v>46736</v>
      </c>
      <c r="CS22" s="40"/>
      <c r="CT22" s="86">
        <v>0</v>
      </c>
      <c r="CU22" s="40">
        <f t="shared" si="18"/>
        <v>0</v>
      </c>
      <c r="CV22" s="40">
        <f t="shared" si="19"/>
        <v>0</v>
      </c>
      <c r="CX22" s="84">
        <v>46736</v>
      </c>
      <c r="CY22" s="40"/>
      <c r="CZ22" s="86"/>
      <c r="DA22" s="40">
        <f t="shared" si="20"/>
        <v>0</v>
      </c>
      <c r="DB22" s="40"/>
      <c r="DC22" s="40">
        <f t="shared" si="21"/>
        <v>0</v>
      </c>
      <c r="DD22" s="150"/>
      <c r="DE22" s="84">
        <v>46736</v>
      </c>
      <c r="DG22" s="40"/>
      <c r="DH22" s="86"/>
      <c r="DJ22" s="40">
        <v>0</v>
      </c>
      <c r="DK22" s="150"/>
      <c r="DL22" s="84">
        <v>46736</v>
      </c>
      <c r="DM22" s="40"/>
      <c r="DN22" s="86"/>
      <c r="DO22" s="40"/>
      <c r="DP22" s="86"/>
      <c r="DQ22" s="40"/>
      <c r="DR22" s="86"/>
      <c r="DS22" s="40"/>
      <c r="DT22" s="86"/>
      <c r="DU22" s="40">
        <f t="shared" si="22"/>
        <v>0</v>
      </c>
      <c r="DV22" s="40"/>
      <c r="DW22" s="40">
        <f t="shared" si="23"/>
        <v>0</v>
      </c>
      <c r="DX22" s="150"/>
      <c r="DY22" s="84">
        <v>46736</v>
      </c>
      <c r="DZ22" s="40"/>
      <c r="EA22" s="86"/>
      <c r="EB22" s="40">
        <f t="shared" si="24"/>
        <v>0</v>
      </c>
      <c r="EC22" s="40">
        <f t="shared" si="25"/>
        <v>0</v>
      </c>
      <c r="ED22" s="150"/>
      <c r="EE22" s="84">
        <v>46736</v>
      </c>
      <c r="EF22" s="40"/>
      <c r="EG22" s="101"/>
      <c r="EH22" s="40"/>
      <c r="EI22" s="40"/>
      <c r="EJ22" s="40">
        <f t="shared" si="27"/>
        <v>0</v>
      </c>
      <c r="EK22" s="40"/>
      <c r="EL22" s="84">
        <v>46736</v>
      </c>
      <c r="EQ22" s="40">
        <f t="shared" si="28"/>
        <v>0</v>
      </c>
      <c r="ER22" s="84"/>
      <c r="ES22" s="84">
        <v>46736</v>
      </c>
      <c r="EY22" s="84">
        <v>46736</v>
      </c>
      <c r="EZ22" s="40"/>
      <c r="FA22" s="100"/>
      <c r="FB22" s="40">
        <f t="shared" si="29"/>
        <v>0</v>
      </c>
      <c r="FC22" s="40">
        <f t="shared" si="30"/>
        <v>0</v>
      </c>
      <c r="FE22" s="84">
        <v>46736</v>
      </c>
      <c r="FG22" s="100"/>
      <c r="FH22" s="40">
        <f t="shared" si="31"/>
        <v>0</v>
      </c>
      <c r="FI22" s="40">
        <f t="shared" si="32"/>
        <v>0</v>
      </c>
      <c r="FK22" s="84">
        <v>46736</v>
      </c>
      <c r="FP22" s="40">
        <f t="shared" si="33"/>
        <v>0</v>
      </c>
      <c r="FR22" s="84">
        <v>46736</v>
      </c>
      <c r="FS22" s="40"/>
      <c r="FT22" s="86"/>
      <c r="FU22" s="40"/>
      <c r="FV22" s="40"/>
      <c r="FW22" s="40">
        <f t="shared" si="34"/>
        <v>0</v>
      </c>
      <c r="FY22" s="84">
        <v>46736</v>
      </c>
      <c r="GD22" s="40">
        <f t="shared" si="35"/>
        <v>0</v>
      </c>
      <c r="GF22" s="84">
        <v>46736</v>
      </c>
      <c r="GK22" s="40">
        <f t="shared" si="36"/>
        <v>0</v>
      </c>
    </row>
    <row r="23" spans="2:193" x14ac:dyDescent="0.25">
      <c r="B23" s="84">
        <v>46934</v>
      </c>
      <c r="C23" s="84"/>
      <c r="D23" s="84">
        <v>46919</v>
      </c>
      <c r="E23" s="40">
        <f t="shared" si="0"/>
        <v>0</v>
      </c>
      <c r="F23" s="40">
        <f t="shared" si="1"/>
        <v>0</v>
      </c>
      <c r="G23" s="40">
        <f t="shared" si="2"/>
        <v>0</v>
      </c>
      <c r="H23" s="40">
        <v>0</v>
      </c>
      <c r="I23" s="40">
        <f t="shared" si="3"/>
        <v>0</v>
      </c>
      <c r="J23" s="40">
        <f>SUM(I22:I23)</f>
        <v>0</v>
      </c>
      <c r="L23" s="84">
        <v>46919</v>
      </c>
      <c r="M23" s="40"/>
      <c r="N23" s="100"/>
      <c r="O23" s="40">
        <f t="shared" si="4"/>
        <v>0</v>
      </c>
      <c r="P23" s="40"/>
      <c r="Q23" s="40"/>
      <c r="R23" s="40">
        <f t="shared" si="5"/>
        <v>0</v>
      </c>
      <c r="T23" s="84">
        <v>46919</v>
      </c>
      <c r="U23" s="40"/>
      <c r="V23" s="100"/>
      <c r="W23" s="40">
        <f t="shared" si="6"/>
        <v>0</v>
      </c>
      <c r="X23" s="40"/>
      <c r="Y23" s="40"/>
      <c r="Z23" s="40">
        <f t="shared" si="7"/>
        <v>0</v>
      </c>
      <c r="AB23" s="84">
        <v>46919</v>
      </c>
      <c r="AC23" s="40"/>
      <c r="AD23" s="100"/>
      <c r="AE23" s="40">
        <f t="shared" si="8"/>
        <v>0</v>
      </c>
      <c r="AF23" s="40"/>
      <c r="AG23" s="40"/>
      <c r="AH23" s="40">
        <f t="shared" si="9"/>
        <v>0</v>
      </c>
      <c r="AJ23" s="84">
        <v>46919</v>
      </c>
      <c r="AK23" s="40"/>
      <c r="AL23" s="100"/>
      <c r="AM23" s="40">
        <f t="shared" si="10"/>
        <v>0</v>
      </c>
      <c r="AN23" s="40"/>
      <c r="AO23" s="40"/>
      <c r="AP23" s="40">
        <f t="shared" si="11"/>
        <v>0</v>
      </c>
      <c r="AR23" s="84">
        <v>46919</v>
      </c>
      <c r="AS23" s="40"/>
      <c r="AT23" s="100"/>
      <c r="AU23" s="40">
        <f t="shared" si="12"/>
        <v>0</v>
      </c>
      <c r="AV23" s="40"/>
      <c r="AW23" s="40"/>
      <c r="AX23" s="40">
        <f t="shared" si="13"/>
        <v>0</v>
      </c>
      <c r="AZ23" s="84">
        <v>46919</v>
      </c>
      <c r="BA23" s="40"/>
      <c r="BB23" s="100"/>
      <c r="BC23" s="40"/>
      <c r="BD23" s="100"/>
      <c r="BE23" s="40">
        <f t="shared" si="14"/>
        <v>0</v>
      </c>
      <c r="BF23" s="40"/>
      <c r="BG23" s="40"/>
      <c r="BH23" s="40">
        <f t="shared" si="15"/>
        <v>0</v>
      </c>
      <c r="BJ23" s="84">
        <v>46919</v>
      </c>
      <c r="BK23" s="40"/>
      <c r="BL23" s="100"/>
      <c r="BM23" s="40">
        <f t="shared" si="16"/>
        <v>0</v>
      </c>
      <c r="BN23" s="40"/>
      <c r="BO23" s="40">
        <f t="shared" si="17"/>
        <v>0</v>
      </c>
      <c r="BQ23" s="84">
        <v>46919</v>
      </c>
      <c r="BR23" s="40"/>
      <c r="BS23" s="40"/>
      <c r="BT23" s="40"/>
      <c r="BU23" s="40"/>
      <c r="BV23" s="40">
        <v>0</v>
      </c>
      <c r="BX23" s="84">
        <v>46919</v>
      </c>
      <c r="BY23" s="40"/>
      <c r="BZ23" s="40"/>
      <c r="CA23" s="40"/>
      <c r="CB23" s="40"/>
      <c r="CC23" s="40">
        <v>0</v>
      </c>
      <c r="CE23" s="84">
        <v>46919</v>
      </c>
      <c r="CF23" s="40"/>
      <c r="CG23" s="40"/>
      <c r="CH23" s="40"/>
      <c r="CI23" s="40"/>
      <c r="CJ23" s="40">
        <v>0</v>
      </c>
      <c r="CL23" s="84">
        <v>46919</v>
      </c>
      <c r="CM23" s="40"/>
      <c r="CN23" s="40"/>
      <c r="CO23" s="40"/>
      <c r="CP23" s="40">
        <v>0</v>
      </c>
      <c r="CR23" s="84">
        <v>46919</v>
      </c>
      <c r="CS23" s="40"/>
      <c r="CT23" s="86">
        <v>0</v>
      </c>
      <c r="CU23" s="40">
        <f t="shared" si="18"/>
        <v>0</v>
      </c>
      <c r="CV23" s="40">
        <f t="shared" si="19"/>
        <v>0</v>
      </c>
      <c r="CX23" s="84">
        <v>46919</v>
      </c>
      <c r="CY23" s="40"/>
      <c r="CZ23" s="86"/>
      <c r="DA23" s="40">
        <f t="shared" si="20"/>
        <v>0</v>
      </c>
      <c r="DB23" s="40"/>
      <c r="DC23" s="40">
        <f t="shared" si="21"/>
        <v>0</v>
      </c>
      <c r="DD23" s="150"/>
      <c r="DE23" s="84">
        <v>46919</v>
      </c>
      <c r="DG23" s="40"/>
      <c r="DH23" s="86"/>
      <c r="DJ23" s="40">
        <v>0</v>
      </c>
      <c r="DK23" s="150"/>
      <c r="DL23" s="84">
        <v>46919</v>
      </c>
      <c r="DM23" s="40"/>
      <c r="DN23" s="86"/>
      <c r="DO23" s="40"/>
      <c r="DP23" s="86"/>
      <c r="DQ23" s="40"/>
      <c r="DR23" s="86"/>
      <c r="DS23" s="40"/>
      <c r="DT23" s="86"/>
      <c r="DU23" s="40">
        <f t="shared" si="22"/>
        <v>0</v>
      </c>
      <c r="DV23" s="40"/>
      <c r="DW23" s="40">
        <f t="shared" si="23"/>
        <v>0</v>
      </c>
      <c r="DX23" s="150"/>
      <c r="DY23" s="84">
        <v>46919</v>
      </c>
      <c r="DZ23" s="40"/>
      <c r="EA23" s="86"/>
      <c r="EB23" s="40">
        <f t="shared" si="24"/>
        <v>0</v>
      </c>
      <c r="EC23" s="40">
        <f t="shared" si="25"/>
        <v>0</v>
      </c>
      <c r="ED23" s="150"/>
      <c r="EE23" s="84">
        <v>46919</v>
      </c>
      <c r="EF23" s="40"/>
      <c r="EG23" s="101"/>
      <c r="EH23" s="40"/>
      <c r="EI23" s="40"/>
      <c r="EJ23" s="40">
        <f t="shared" si="27"/>
        <v>0</v>
      </c>
      <c r="EK23" s="40"/>
      <c r="EL23" s="84">
        <v>46919</v>
      </c>
      <c r="EQ23" s="40">
        <f t="shared" si="28"/>
        <v>0</v>
      </c>
      <c r="ER23" s="84"/>
      <c r="ES23" s="84">
        <v>46919</v>
      </c>
      <c r="EY23" s="84">
        <v>46919</v>
      </c>
      <c r="EZ23" s="40"/>
      <c r="FA23" s="100"/>
      <c r="FB23" s="40">
        <f t="shared" si="29"/>
        <v>0</v>
      </c>
      <c r="FC23" s="40">
        <f t="shared" si="30"/>
        <v>0</v>
      </c>
      <c r="FE23" s="84">
        <v>46919</v>
      </c>
      <c r="FG23" s="100"/>
      <c r="FH23" s="40">
        <f t="shared" si="31"/>
        <v>0</v>
      </c>
      <c r="FI23" s="40">
        <f t="shared" si="32"/>
        <v>0</v>
      </c>
      <c r="FK23" s="84">
        <v>46919</v>
      </c>
      <c r="FP23" s="40">
        <f t="shared" si="33"/>
        <v>0</v>
      </c>
      <c r="FR23" s="84">
        <v>46919</v>
      </c>
      <c r="FS23" s="40"/>
      <c r="FT23" s="86"/>
      <c r="FU23" s="40"/>
      <c r="FV23" s="40"/>
      <c r="FW23" s="40">
        <f t="shared" si="34"/>
        <v>0</v>
      </c>
      <c r="FY23" s="84">
        <v>46919</v>
      </c>
      <c r="GD23" s="40">
        <f t="shared" si="35"/>
        <v>0</v>
      </c>
      <c r="GF23" s="84">
        <v>46919</v>
      </c>
      <c r="GK23" s="40">
        <f t="shared" si="36"/>
        <v>0</v>
      </c>
    </row>
    <row r="24" spans="2:193" x14ac:dyDescent="0.25">
      <c r="B24" s="84">
        <v>47118</v>
      </c>
      <c r="C24" s="84"/>
      <c r="D24" s="84">
        <v>47102</v>
      </c>
      <c r="E24" s="40">
        <f t="shared" si="0"/>
        <v>0</v>
      </c>
      <c r="F24" s="40">
        <f t="shared" si="1"/>
        <v>0</v>
      </c>
      <c r="G24" s="40">
        <f t="shared" si="2"/>
        <v>0</v>
      </c>
      <c r="H24" s="40">
        <v>0</v>
      </c>
      <c r="I24" s="40">
        <f t="shared" si="3"/>
        <v>0</v>
      </c>
      <c r="J24" s="40"/>
      <c r="L24" s="84">
        <v>47102</v>
      </c>
      <c r="M24" s="40"/>
      <c r="N24" s="155"/>
      <c r="O24" s="40">
        <f>((M24*N24)/2)+O25</f>
        <v>0</v>
      </c>
      <c r="P24" s="40"/>
      <c r="Q24" s="40"/>
      <c r="R24" s="40">
        <f t="shared" si="5"/>
        <v>0</v>
      </c>
      <c r="T24" s="84">
        <v>47102</v>
      </c>
      <c r="U24" s="40"/>
      <c r="V24" s="155"/>
      <c r="W24" s="40">
        <f>((U24*V24)/2)+W25</f>
        <v>0</v>
      </c>
      <c r="X24" s="40"/>
      <c r="Y24" s="40"/>
      <c r="Z24" s="40">
        <f t="shared" si="7"/>
        <v>0</v>
      </c>
      <c r="AB24" s="84">
        <v>47102</v>
      </c>
      <c r="AC24" s="40"/>
      <c r="AD24" s="100"/>
      <c r="AE24" s="40">
        <f t="shared" si="8"/>
        <v>0</v>
      </c>
      <c r="AF24" s="40"/>
      <c r="AG24" s="40"/>
      <c r="AH24" s="40">
        <f t="shared" si="9"/>
        <v>0</v>
      </c>
      <c r="AJ24" s="84">
        <v>47102</v>
      </c>
      <c r="AK24" s="40"/>
      <c r="AL24" s="100"/>
      <c r="AM24" s="40">
        <f t="shared" si="10"/>
        <v>0</v>
      </c>
      <c r="AN24" s="40"/>
      <c r="AO24" s="40"/>
      <c r="AP24" s="40">
        <f t="shared" si="11"/>
        <v>0</v>
      </c>
      <c r="AR24" s="84">
        <v>47102</v>
      </c>
      <c r="AS24" s="40"/>
      <c r="AT24" s="100"/>
      <c r="AU24" s="40">
        <f t="shared" si="12"/>
        <v>0</v>
      </c>
      <c r="AV24" s="40"/>
      <c r="AW24" s="40"/>
      <c r="AX24" s="40">
        <f t="shared" si="13"/>
        <v>0</v>
      </c>
      <c r="AZ24" s="84">
        <v>47102</v>
      </c>
      <c r="BA24" s="40"/>
      <c r="BB24" s="100"/>
      <c r="BC24" s="40"/>
      <c r="BD24" s="100"/>
      <c r="BE24" s="40">
        <f t="shared" si="14"/>
        <v>0</v>
      </c>
      <c r="BF24" s="40"/>
      <c r="BG24" s="40"/>
      <c r="BH24" s="40">
        <f t="shared" si="15"/>
        <v>0</v>
      </c>
      <c r="BJ24" s="84">
        <v>47102</v>
      </c>
      <c r="BK24" s="40"/>
      <c r="BL24" s="100"/>
      <c r="BM24" s="40">
        <f t="shared" si="16"/>
        <v>0</v>
      </c>
      <c r="BN24" s="40"/>
      <c r="BO24" s="40">
        <f t="shared" si="17"/>
        <v>0</v>
      </c>
      <c r="BQ24" s="84">
        <v>47102</v>
      </c>
      <c r="BR24" s="40"/>
      <c r="BS24" s="40"/>
      <c r="BT24" s="40"/>
      <c r="BU24" s="40"/>
      <c r="BV24" s="40">
        <v>0</v>
      </c>
      <c r="BX24" s="84">
        <v>47102</v>
      </c>
      <c r="BY24" s="40"/>
      <c r="BZ24" s="40"/>
      <c r="CA24" s="40"/>
      <c r="CB24" s="40"/>
      <c r="CC24" s="40">
        <v>0</v>
      </c>
      <c r="CE24" s="84">
        <v>47102</v>
      </c>
      <c r="CF24" s="40"/>
      <c r="CG24" s="40"/>
      <c r="CH24" s="40"/>
      <c r="CI24" s="40"/>
      <c r="CJ24" s="40">
        <v>0</v>
      </c>
      <c r="CL24" s="84">
        <v>47102</v>
      </c>
      <c r="CM24" s="40"/>
      <c r="CN24" s="40"/>
      <c r="CO24" s="40"/>
      <c r="CP24" s="40">
        <v>0</v>
      </c>
      <c r="CR24" s="84">
        <v>47102</v>
      </c>
      <c r="CS24" s="40"/>
      <c r="CT24" s="86">
        <v>0</v>
      </c>
      <c r="CU24" s="40">
        <f t="shared" si="18"/>
        <v>0</v>
      </c>
      <c r="CV24" s="40">
        <f t="shared" si="19"/>
        <v>0</v>
      </c>
      <c r="CX24" s="84">
        <v>47102</v>
      </c>
      <c r="CY24" s="40"/>
      <c r="CZ24" s="86"/>
      <c r="DA24" s="40">
        <f t="shared" si="20"/>
        <v>0</v>
      </c>
      <c r="DB24" s="40"/>
      <c r="DC24" s="40">
        <f t="shared" si="21"/>
        <v>0</v>
      </c>
      <c r="DD24" s="150"/>
      <c r="DE24" s="84">
        <v>47102</v>
      </c>
      <c r="DG24" s="40"/>
      <c r="DH24" s="86"/>
      <c r="DJ24" s="40">
        <v>0</v>
      </c>
      <c r="DK24" s="150"/>
      <c r="DL24" s="84">
        <v>47102</v>
      </c>
      <c r="DM24" s="40"/>
      <c r="DN24" s="86"/>
      <c r="DO24" s="40"/>
      <c r="DP24" s="86"/>
      <c r="DQ24" s="40"/>
      <c r="DR24" s="86"/>
      <c r="DS24" s="40"/>
      <c r="DT24" s="86"/>
      <c r="DU24" s="40">
        <f t="shared" si="22"/>
        <v>0</v>
      </c>
      <c r="DV24" s="40"/>
      <c r="DW24" s="40">
        <f t="shared" si="23"/>
        <v>0</v>
      </c>
      <c r="DX24" s="150"/>
      <c r="DY24" s="84">
        <v>47102</v>
      </c>
      <c r="DZ24" s="40"/>
      <c r="EA24" s="86"/>
      <c r="EB24" s="40">
        <f t="shared" si="24"/>
        <v>0</v>
      </c>
      <c r="EC24" s="40">
        <f t="shared" si="25"/>
        <v>0</v>
      </c>
      <c r="ED24" s="150"/>
      <c r="EE24" s="84">
        <v>47102</v>
      </c>
      <c r="EF24" s="40"/>
      <c r="EG24" s="101"/>
      <c r="EH24" s="40"/>
      <c r="EI24" s="40"/>
      <c r="EJ24" s="40">
        <f t="shared" si="27"/>
        <v>0</v>
      </c>
      <c r="EK24" s="40"/>
      <c r="EL24" s="84">
        <v>47102</v>
      </c>
      <c r="EQ24" s="40">
        <f t="shared" si="28"/>
        <v>0</v>
      </c>
      <c r="ER24" s="84"/>
      <c r="ES24" s="84">
        <v>47102</v>
      </c>
      <c r="EY24" s="84">
        <v>47102</v>
      </c>
      <c r="EZ24" s="40"/>
      <c r="FA24" s="100"/>
      <c r="FB24" s="40">
        <f t="shared" si="29"/>
        <v>0</v>
      </c>
      <c r="FC24" s="40">
        <f t="shared" si="30"/>
        <v>0</v>
      </c>
      <c r="FE24" s="84">
        <v>47102</v>
      </c>
      <c r="FG24" s="100"/>
      <c r="FH24" s="40">
        <f t="shared" si="31"/>
        <v>0</v>
      </c>
      <c r="FI24" s="40">
        <f t="shared" si="32"/>
        <v>0</v>
      </c>
      <c r="FK24" s="84">
        <v>47102</v>
      </c>
      <c r="FP24" s="40">
        <f t="shared" si="33"/>
        <v>0</v>
      </c>
      <c r="FR24" s="84">
        <v>47102</v>
      </c>
      <c r="FS24" s="40"/>
      <c r="FT24" s="86"/>
      <c r="FU24" s="40"/>
      <c r="FV24" s="40"/>
      <c r="FW24" s="40">
        <f t="shared" si="34"/>
        <v>0</v>
      </c>
      <c r="FY24" s="84">
        <v>47102</v>
      </c>
      <c r="GD24" s="40">
        <f t="shared" si="35"/>
        <v>0</v>
      </c>
      <c r="GF24" s="84">
        <v>47102</v>
      </c>
      <c r="GK24" s="40">
        <f t="shared" si="36"/>
        <v>0</v>
      </c>
    </row>
    <row r="25" spans="2:193" x14ac:dyDescent="0.25">
      <c r="B25" s="84">
        <v>47299</v>
      </c>
      <c r="C25" s="84"/>
      <c r="D25" s="84">
        <v>47284</v>
      </c>
      <c r="E25" s="40">
        <f t="shared" si="0"/>
        <v>0</v>
      </c>
      <c r="F25" s="40">
        <f t="shared" si="1"/>
        <v>0</v>
      </c>
      <c r="G25" s="40">
        <f t="shared" si="2"/>
        <v>0</v>
      </c>
      <c r="H25" s="40">
        <v>0</v>
      </c>
      <c r="I25" s="40">
        <f t="shared" si="3"/>
        <v>0</v>
      </c>
      <c r="J25" s="40">
        <f>SUM(I24:I25)</f>
        <v>0</v>
      </c>
      <c r="L25" s="84">
        <v>47284</v>
      </c>
      <c r="M25" s="40"/>
      <c r="N25" s="100"/>
      <c r="O25" s="40">
        <f t="shared" ref="O25:O87" si="38">(M25*N25/2)+O26</f>
        <v>0</v>
      </c>
      <c r="P25" s="40"/>
      <c r="Q25" s="40"/>
      <c r="R25" s="40">
        <f t="shared" si="5"/>
        <v>0</v>
      </c>
      <c r="T25" s="84">
        <v>47284</v>
      </c>
      <c r="U25" s="40"/>
      <c r="V25" s="100"/>
      <c r="W25" s="40">
        <f t="shared" ref="W25:W74" si="39">(U25*V25/2)+W26</f>
        <v>0</v>
      </c>
      <c r="X25" s="40"/>
      <c r="Y25" s="40"/>
      <c r="Z25" s="40">
        <f t="shared" si="7"/>
        <v>0</v>
      </c>
      <c r="AB25" s="84">
        <v>47284</v>
      </c>
      <c r="AC25" s="40"/>
      <c r="AD25" s="100"/>
      <c r="AE25" s="40">
        <f t="shared" si="8"/>
        <v>0</v>
      </c>
      <c r="AF25" s="40"/>
      <c r="AG25" s="40"/>
      <c r="AH25" s="40">
        <f t="shared" si="9"/>
        <v>0</v>
      </c>
      <c r="AJ25" s="84">
        <v>47284</v>
      </c>
      <c r="AK25" s="40"/>
      <c r="AL25" s="100"/>
      <c r="AM25" s="40">
        <f t="shared" si="10"/>
        <v>0</v>
      </c>
      <c r="AN25" s="40"/>
      <c r="AO25" s="40"/>
      <c r="AP25" s="40">
        <f t="shared" si="11"/>
        <v>0</v>
      </c>
      <c r="AR25" s="84">
        <v>47284</v>
      </c>
      <c r="AS25" s="40"/>
      <c r="AT25" s="100"/>
      <c r="AU25" s="40">
        <f t="shared" si="12"/>
        <v>0</v>
      </c>
      <c r="AV25" s="40"/>
      <c r="AW25" s="40"/>
      <c r="AX25" s="40">
        <f t="shared" si="13"/>
        <v>0</v>
      </c>
      <c r="AZ25" s="84">
        <v>47284</v>
      </c>
      <c r="BA25" s="40"/>
      <c r="BB25" s="100"/>
      <c r="BC25" s="40"/>
      <c r="BD25" s="100"/>
      <c r="BE25" s="40">
        <f t="shared" si="14"/>
        <v>0</v>
      </c>
      <c r="BF25" s="40"/>
      <c r="BG25" s="40"/>
      <c r="BH25" s="40">
        <f t="shared" si="15"/>
        <v>0</v>
      </c>
      <c r="BJ25" s="84">
        <v>47284</v>
      </c>
      <c r="BK25" s="40"/>
      <c r="BL25" s="100"/>
      <c r="BM25" s="40">
        <f t="shared" si="16"/>
        <v>0</v>
      </c>
      <c r="BN25" s="40"/>
      <c r="BO25" s="40">
        <f t="shared" si="17"/>
        <v>0</v>
      </c>
      <c r="BQ25" s="84">
        <v>47284</v>
      </c>
      <c r="BR25" s="40"/>
      <c r="BS25" s="40"/>
      <c r="BT25" s="40"/>
      <c r="BU25" s="40"/>
      <c r="BV25" s="40">
        <v>0</v>
      </c>
      <c r="BX25" s="84">
        <v>47284</v>
      </c>
      <c r="BY25" s="40"/>
      <c r="BZ25" s="40"/>
      <c r="CA25" s="40"/>
      <c r="CB25" s="40"/>
      <c r="CC25" s="40">
        <v>0</v>
      </c>
      <c r="CE25" s="84">
        <v>47284</v>
      </c>
      <c r="CF25" s="40"/>
      <c r="CG25" s="40"/>
      <c r="CH25" s="40"/>
      <c r="CI25" s="40"/>
      <c r="CJ25" s="40">
        <v>0</v>
      </c>
      <c r="CL25" s="84">
        <v>47284</v>
      </c>
      <c r="CM25" s="40"/>
      <c r="CN25" s="40"/>
      <c r="CO25" s="40"/>
      <c r="CP25" s="40">
        <v>0</v>
      </c>
      <c r="CR25" s="84">
        <v>47284</v>
      </c>
      <c r="CS25" s="40"/>
      <c r="CT25" s="86">
        <v>0</v>
      </c>
      <c r="CU25" s="40">
        <f t="shared" si="18"/>
        <v>0</v>
      </c>
      <c r="CV25" s="40">
        <f t="shared" si="19"/>
        <v>0</v>
      </c>
      <c r="CX25" s="84">
        <v>47284</v>
      </c>
      <c r="CY25" s="40"/>
      <c r="CZ25" s="86"/>
      <c r="DA25" s="40">
        <f t="shared" si="20"/>
        <v>0</v>
      </c>
      <c r="DB25" s="40"/>
      <c r="DC25" s="40">
        <f t="shared" si="21"/>
        <v>0</v>
      </c>
      <c r="DD25" s="150"/>
      <c r="DE25" s="84">
        <v>47284</v>
      </c>
      <c r="DG25" s="40"/>
      <c r="DH25" s="86"/>
      <c r="DJ25" s="40">
        <v>0</v>
      </c>
      <c r="DK25" s="150"/>
      <c r="DL25" s="84">
        <v>47284</v>
      </c>
      <c r="DM25" s="40"/>
      <c r="DN25" s="86"/>
      <c r="DO25" s="40"/>
      <c r="DP25" s="86"/>
      <c r="DQ25" s="40"/>
      <c r="DR25" s="86"/>
      <c r="DS25" s="40"/>
      <c r="DT25" s="86"/>
      <c r="DU25" s="40">
        <f t="shared" si="22"/>
        <v>0</v>
      </c>
      <c r="DV25" s="40"/>
      <c r="DW25" s="40">
        <f t="shared" si="23"/>
        <v>0</v>
      </c>
      <c r="DX25" s="150"/>
      <c r="DY25" s="84">
        <v>47284</v>
      </c>
      <c r="DZ25" s="40"/>
      <c r="EA25" s="86"/>
      <c r="EB25" s="40">
        <f t="shared" si="24"/>
        <v>0</v>
      </c>
      <c r="EC25" s="40">
        <f t="shared" si="25"/>
        <v>0</v>
      </c>
      <c r="ED25" s="150"/>
      <c r="EE25" s="84">
        <v>47284</v>
      </c>
      <c r="EF25" s="40"/>
      <c r="EG25" s="101"/>
      <c r="EH25" s="40"/>
      <c r="EI25" s="40"/>
      <c r="EJ25" s="40">
        <f t="shared" si="27"/>
        <v>0</v>
      </c>
      <c r="EK25" s="40"/>
      <c r="EL25" s="84">
        <v>47284</v>
      </c>
      <c r="EQ25" s="40">
        <f t="shared" si="28"/>
        <v>0</v>
      </c>
      <c r="ER25" s="84"/>
      <c r="ES25" s="84">
        <v>47284</v>
      </c>
      <c r="EY25" s="84">
        <v>47284</v>
      </c>
      <c r="EZ25" s="40"/>
      <c r="FA25" s="100"/>
      <c r="FB25" s="40">
        <f t="shared" si="29"/>
        <v>0</v>
      </c>
      <c r="FC25" s="40">
        <f t="shared" si="30"/>
        <v>0</v>
      </c>
      <c r="FE25" s="84">
        <v>47284</v>
      </c>
      <c r="FG25" s="100"/>
      <c r="FH25" s="40">
        <f t="shared" si="31"/>
        <v>0</v>
      </c>
      <c r="FI25" s="40">
        <f t="shared" si="32"/>
        <v>0</v>
      </c>
      <c r="FK25" s="84">
        <v>47284</v>
      </c>
      <c r="FP25" s="40">
        <f t="shared" si="33"/>
        <v>0</v>
      </c>
      <c r="FR25" s="84">
        <v>47284</v>
      </c>
      <c r="FS25" s="40"/>
      <c r="FT25" s="86"/>
      <c r="FU25" s="40"/>
      <c r="FV25" s="40"/>
      <c r="FW25" s="40">
        <f t="shared" si="34"/>
        <v>0</v>
      </c>
      <c r="FY25" s="84">
        <v>47284</v>
      </c>
      <c r="GD25" s="40">
        <f t="shared" si="35"/>
        <v>0</v>
      </c>
      <c r="GF25" s="84">
        <v>47284</v>
      </c>
      <c r="GK25" s="40">
        <f t="shared" si="36"/>
        <v>0</v>
      </c>
    </row>
    <row r="26" spans="2:193" x14ac:dyDescent="0.25">
      <c r="B26" s="84">
        <v>47483</v>
      </c>
      <c r="C26" s="84"/>
      <c r="D26" s="84">
        <v>47467</v>
      </c>
      <c r="E26" s="40">
        <f t="shared" si="0"/>
        <v>0</v>
      </c>
      <c r="F26" s="40">
        <f t="shared" si="1"/>
        <v>0</v>
      </c>
      <c r="G26" s="40">
        <f t="shared" si="2"/>
        <v>0</v>
      </c>
      <c r="H26" s="40">
        <v>0</v>
      </c>
      <c r="I26" s="40">
        <f t="shared" si="3"/>
        <v>0</v>
      </c>
      <c r="J26" s="40"/>
      <c r="L26" s="84">
        <v>47467</v>
      </c>
      <c r="M26" s="40"/>
      <c r="N26" s="100"/>
      <c r="O26" s="40">
        <f t="shared" si="38"/>
        <v>0</v>
      </c>
      <c r="P26" s="40"/>
      <c r="Q26" s="40"/>
      <c r="R26" s="40">
        <f t="shared" si="5"/>
        <v>0</v>
      </c>
      <c r="T26" s="84">
        <v>47467</v>
      </c>
      <c r="U26" s="40"/>
      <c r="V26" s="100"/>
      <c r="W26" s="40">
        <f t="shared" si="39"/>
        <v>0</v>
      </c>
      <c r="X26" s="40"/>
      <c r="Y26" s="40"/>
      <c r="Z26" s="40">
        <f t="shared" si="7"/>
        <v>0</v>
      </c>
      <c r="AB26" s="84">
        <v>47467</v>
      </c>
      <c r="AC26" s="40"/>
      <c r="AD26" s="100"/>
      <c r="AE26" s="40">
        <f t="shared" si="8"/>
        <v>0</v>
      </c>
      <c r="AF26" s="40"/>
      <c r="AG26" s="40"/>
      <c r="AH26" s="40">
        <f t="shared" si="9"/>
        <v>0</v>
      </c>
      <c r="AJ26" s="84">
        <v>47467</v>
      </c>
      <c r="AK26" s="40"/>
      <c r="AL26" s="100"/>
      <c r="AM26" s="40">
        <f t="shared" si="10"/>
        <v>0</v>
      </c>
      <c r="AN26" s="40"/>
      <c r="AO26" s="40"/>
      <c r="AP26" s="40">
        <f t="shared" si="11"/>
        <v>0</v>
      </c>
      <c r="AR26" s="84">
        <v>47467</v>
      </c>
      <c r="AS26" s="40"/>
      <c r="AT26" s="100"/>
      <c r="AU26" s="40">
        <f t="shared" si="12"/>
        <v>0</v>
      </c>
      <c r="AV26" s="40"/>
      <c r="AW26" s="40"/>
      <c r="AX26" s="40">
        <f t="shared" si="13"/>
        <v>0</v>
      </c>
      <c r="AZ26" s="84">
        <v>47467</v>
      </c>
      <c r="BA26" s="40"/>
      <c r="BB26" s="100"/>
      <c r="BC26" s="40"/>
      <c r="BD26" s="100"/>
      <c r="BE26" s="40">
        <f t="shared" si="14"/>
        <v>0</v>
      </c>
      <c r="BF26" s="40"/>
      <c r="BG26" s="40"/>
      <c r="BH26" s="40">
        <f t="shared" si="15"/>
        <v>0</v>
      </c>
      <c r="BJ26" s="84">
        <v>47467</v>
      </c>
      <c r="BK26" s="40"/>
      <c r="BL26" s="100"/>
      <c r="BM26" s="40">
        <f t="shared" si="16"/>
        <v>0</v>
      </c>
      <c r="BN26" s="40"/>
      <c r="BO26" s="40">
        <f t="shared" si="17"/>
        <v>0</v>
      </c>
      <c r="BQ26" s="84">
        <v>47467</v>
      </c>
      <c r="BR26" s="40"/>
      <c r="BS26" s="40"/>
      <c r="BT26" s="40"/>
      <c r="BU26" s="40"/>
      <c r="BV26" s="40">
        <v>0</v>
      </c>
      <c r="BX26" s="84">
        <v>47467</v>
      </c>
      <c r="BY26" s="40"/>
      <c r="BZ26" s="40"/>
      <c r="CA26" s="40"/>
      <c r="CB26" s="40"/>
      <c r="CC26" s="40">
        <v>0</v>
      </c>
      <c r="CE26" s="84">
        <v>47467</v>
      </c>
      <c r="CF26" s="40"/>
      <c r="CG26" s="40"/>
      <c r="CH26" s="40"/>
      <c r="CI26" s="40"/>
      <c r="CJ26" s="40">
        <v>0</v>
      </c>
      <c r="CL26" s="84">
        <v>47467</v>
      </c>
      <c r="CM26" s="40"/>
      <c r="CN26" s="40"/>
      <c r="CO26" s="40"/>
      <c r="CP26" s="40">
        <v>0</v>
      </c>
      <c r="CR26" s="84">
        <v>47467</v>
      </c>
      <c r="CS26" s="40"/>
      <c r="CT26" s="86">
        <v>0</v>
      </c>
      <c r="CU26" s="40">
        <f t="shared" si="18"/>
        <v>0</v>
      </c>
      <c r="CV26" s="40">
        <f t="shared" si="19"/>
        <v>0</v>
      </c>
      <c r="CX26" s="84">
        <v>47467</v>
      </c>
      <c r="CY26" s="40"/>
      <c r="CZ26" s="86"/>
      <c r="DA26" s="40">
        <f t="shared" si="20"/>
        <v>0</v>
      </c>
      <c r="DB26" s="40"/>
      <c r="DC26" s="40">
        <f t="shared" si="21"/>
        <v>0</v>
      </c>
      <c r="DD26" s="150"/>
      <c r="DE26" s="84">
        <v>47467</v>
      </c>
      <c r="DG26" s="40"/>
      <c r="DH26" s="86"/>
      <c r="DJ26" s="40">
        <v>0</v>
      </c>
      <c r="DK26" s="150"/>
      <c r="DL26" s="84">
        <v>47467</v>
      </c>
      <c r="DM26" s="40"/>
      <c r="DN26" s="86"/>
      <c r="DO26" s="40"/>
      <c r="DP26" s="86"/>
      <c r="DQ26" s="40"/>
      <c r="DR26" s="86"/>
      <c r="DS26" s="40"/>
      <c r="DT26" s="86"/>
      <c r="DU26" s="40">
        <f t="shared" si="22"/>
        <v>0</v>
      </c>
      <c r="DV26" s="40"/>
      <c r="DW26" s="40">
        <f t="shared" si="23"/>
        <v>0</v>
      </c>
      <c r="DX26" s="150"/>
      <c r="DY26" s="84">
        <v>47467</v>
      </c>
      <c r="DZ26" s="40"/>
      <c r="EA26" s="86"/>
      <c r="EB26" s="40">
        <f t="shared" si="24"/>
        <v>0</v>
      </c>
      <c r="EC26" s="40">
        <f t="shared" si="25"/>
        <v>0</v>
      </c>
      <c r="ED26" s="150"/>
      <c r="EE26" s="84">
        <v>47467</v>
      </c>
      <c r="EF26" s="40"/>
      <c r="EG26" s="101"/>
      <c r="EH26" s="40"/>
      <c r="EI26" s="40"/>
      <c r="EJ26" s="40">
        <f t="shared" si="27"/>
        <v>0</v>
      </c>
      <c r="EK26" s="40"/>
      <c r="EL26" s="84">
        <v>47467</v>
      </c>
      <c r="EQ26" s="40">
        <f t="shared" si="28"/>
        <v>0</v>
      </c>
      <c r="ER26" s="84"/>
      <c r="ES26" s="84">
        <v>47467</v>
      </c>
      <c r="EY26" s="84">
        <v>47467</v>
      </c>
      <c r="FA26" s="100"/>
      <c r="FB26" s="40">
        <f t="shared" si="29"/>
        <v>0</v>
      </c>
      <c r="FC26" s="40">
        <f t="shared" si="30"/>
        <v>0</v>
      </c>
      <c r="FE26" s="84">
        <v>47467</v>
      </c>
      <c r="FG26" s="100"/>
      <c r="FH26" s="40">
        <f t="shared" si="31"/>
        <v>0</v>
      </c>
      <c r="FI26" s="40">
        <f t="shared" si="32"/>
        <v>0</v>
      </c>
      <c r="FK26" s="84">
        <v>47467</v>
      </c>
      <c r="FP26" s="40">
        <f t="shared" si="33"/>
        <v>0</v>
      </c>
      <c r="FR26" s="84">
        <v>47467</v>
      </c>
      <c r="FW26" s="40">
        <f t="shared" si="34"/>
        <v>0</v>
      </c>
      <c r="FY26" s="84">
        <v>47467</v>
      </c>
      <c r="GD26" s="40">
        <f t="shared" si="35"/>
        <v>0</v>
      </c>
      <c r="GF26" s="84">
        <v>47467</v>
      </c>
      <c r="GK26" s="40">
        <f t="shared" si="36"/>
        <v>0</v>
      </c>
    </row>
    <row r="27" spans="2:193" x14ac:dyDescent="0.25">
      <c r="B27" s="84">
        <v>47664</v>
      </c>
      <c r="C27" s="84"/>
      <c r="D27" s="84">
        <v>47649</v>
      </c>
      <c r="E27" s="40">
        <f t="shared" si="0"/>
        <v>0</v>
      </c>
      <c r="F27" s="40">
        <f t="shared" si="1"/>
        <v>0</v>
      </c>
      <c r="G27" s="40">
        <f t="shared" si="2"/>
        <v>0</v>
      </c>
      <c r="H27" s="40">
        <v>0</v>
      </c>
      <c r="I27" s="40">
        <f t="shared" si="3"/>
        <v>0</v>
      </c>
      <c r="J27" s="40">
        <f>SUM(I26:I27)</f>
        <v>0</v>
      </c>
      <c r="L27" s="84">
        <v>47649</v>
      </c>
      <c r="M27" s="40"/>
      <c r="N27" s="100"/>
      <c r="O27" s="40">
        <f t="shared" si="38"/>
        <v>0</v>
      </c>
      <c r="P27" s="40"/>
      <c r="Q27" s="40"/>
      <c r="R27" s="40">
        <f t="shared" si="5"/>
        <v>0</v>
      </c>
      <c r="T27" s="84">
        <v>47649</v>
      </c>
      <c r="U27" s="40"/>
      <c r="V27" s="100"/>
      <c r="W27" s="40">
        <f t="shared" si="39"/>
        <v>0</v>
      </c>
      <c r="X27" s="40"/>
      <c r="Y27" s="40"/>
      <c r="Z27" s="40">
        <f t="shared" si="7"/>
        <v>0</v>
      </c>
      <c r="AB27" s="84">
        <v>47649</v>
      </c>
      <c r="AC27" s="40"/>
      <c r="AD27" s="100"/>
      <c r="AE27" s="40">
        <f t="shared" si="8"/>
        <v>0</v>
      </c>
      <c r="AF27" s="40"/>
      <c r="AG27" s="40"/>
      <c r="AH27" s="40">
        <f t="shared" si="9"/>
        <v>0</v>
      </c>
      <c r="AJ27" s="84">
        <v>47649</v>
      </c>
      <c r="AK27" s="40"/>
      <c r="AL27" s="100"/>
      <c r="AM27" s="40">
        <f t="shared" si="10"/>
        <v>0</v>
      </c>
      <c r="AN27" s="40"/>
      <c r="AO27" s="40"/>
      <c r="AP27" s="40">
        <f t="shared" si="11"/>
        <v>0</v>
      </c>
      <c r="AR27" s="84">
        <v>47649</v>
      </c>
      <c r="AS27" s="40"/>
      <c r="AT27" s="100"/>
      <c r="AU27" s="40">
        <f t="shared" si="12"/>
        <v>0</v>
      </c>
      <c r="AV27" s="40"/>
      <c r="AW27" s="40"/>
      <c r="AX27" s="40">
        <f t="shared" si="13"/>
        <v>0</v>
      </c>
      <c r="AZ27" s="84">
        <v>47649</v>
      </c>
      <c r="BA27" s="40"/>
      <c r="BB27" s="100"/>
      <c r="BC27" s="40"/>
      <c r="BD27" s="100"/>
      <c r="BE27" s="40">
        <f t="shared" si="14"/>
        <v>0</v>
      </c>
      <c r="BF27" s="40"/>
      <c r="BG27" s="40"/>
      <c r="BH27" s="40">
        <f t="shared" si="15"/>
        <v>0</v>
      </c>
      <c r="BJ27" s="84">
        <v>47649</v>
      </c>
      <c r="BK27" s="40"/>
      <c r="BL27" s="100"/>
      <c r="BM27" s="40">
        <f t="shared" si="16"/>
        <v>0</v>
      </c>
      <c r="BN27" s="40"/>
      <c r="BO27" s="40">
        <f t="shared" si="17"/>
        <v>0</v>
      </c>
      <c r="BQ27" s="84">
        <v>47649</v>
      </c>
      <c r="BR27" s="40"/>
      <c r="BS27" s="40"/>
      <c r="BT27" s="40"/>
      <c r="BU27" s="40"/>
      <c r="BV27" s="40">
        <v>0</v>
      </c>
      <c r="BX27" s="84">
        <v>47649</v>
      </c>
      <c r="BY27" s="40"/>
      <c r="BZ27" s="40"/>
      <c r="CA27" s="40"/>
      <c r="CB27" s="40"/>
      <c r="CC27" s="40">
        <v>0</v>
      </c>
      <c r="CE27" s="84">
        <v>47649</v>
      </c>
      <c r="CF27" s="40"/>
      <c r="CG27" s="40"/>
      <c r="CH27" s="40"/>
      <c r="CI27" s="40"/>
      <c r="CJ27" s="40">
        <v>0</v>
      </c>
      <c r="CL27" s="84">
        <v>47649</v>
      </c>
      <c r="CM27" s="40"/>
      <c r="CN27" s="40"/>
      <c r="CO27" s="40"/>
      <c r="CP27" s="40">
        <v>0</v>
      </c>
      <c r="CR27" s="84">
        <v>47649</v>
      </c>
      <c r="CS27" s="40"/>
      <c r="CT27" s="86">
        <v>0</v>
      </c>
      <c r="CU27" s="40">
        <f t="shared" si="18"/>
        <v>0</v>
      </c>
      <c r="CV27" s="40">
        <f t="shared" si="19"/>
        <v>0</v>
      </c>
      <c r="CX27" s="84">
        <v>47649</v>
      </c>
      <c r="CY27" s="40"/>
      <c r="CZ27" s="86"/>
      <c r="DA27" s="40">
        <f t="shared" si="20"/>
        <v>0</v>
      </c>
      <c r="DB27" s="40"/>
      <c r="DC27" s="40">
        <f t="shared" si="21"/>
        <v>0</v>
      </c>
      <c r="DD27" s="150"/>
      <c r="DE27" s="84">
        <v>47649</v>
      </c>
      <c r="DG27" s="40"/>
      <c r="DH27" s="86"/>
      <c r="DJ27" s="40">
        <v>0</v>
      </c>
      <c r="DK27" s="150"/>
      <c r="DL27" s="84">
        <v>47649</v>
      </c>
      <c r="DM27" s="40"/>
      <c r="DN27" s="86"/>
      <c r="DO27" s="40"/>
      <c r="DP27" s="86"/>
      <c r="DQ27" s="40"/>
      <c r="DR27" s="86"/>
      <c r="DS27" s="40"/>
      <c r="DT27" s="86"/>
      <c r="DU27" s="40">
        <f t="shared" si="22"/>
        <v>0</v>
      </c>
      <c r="DV27" s="40"/>
      <c r="DW27" s="40">
        <f t="shared" si="23"/>
        <v>0</v>
      </c>
      <c r="DX27" s="150"/>
      <c r="DY27" s="84">
        <v>47649</v>
      </c>
      <c r="DZ27" s="40"/>
      <c r="EA27" s="86"/>
      <c r="EB27" s="40">
        <f t="shared" si="24"/>
        <v>0</v>
      </c>
      <c r="EC27" s="40">
        <f t="shared" si="25"/>
        <v>0</v>
      </c>
      <c r="ED27" s="150"/>
      <c r="EE27" s="84">
        <v>47649</v>
      </c>
      <c r="EF27" s="40"/>
      <c r="EG27" s="101"/>
      <c r="EH27" s="40"/>
      <c r="EI27" s="40"/>
      <c r="EJ27" s="40">
        <f t="shared" si="27"/>
        <v>0</v>
      </c>
      <c r="EK27" s="40"/>
      <c r="EL27" s="84">
        <v>47649</v>
      </c>
      <c r="EQ27" s="40">
        <f t="shared" si="28"/>
        <v>0</v>
      </c>
      <c r="ER27" s="84"/>
      <c r="ES27" s="84">
        <v>47649</v>
      </c>
      <c r="EY27" s="84">
        <v>47649</v>
      </c>
      <c r="FA27" s="100"/>
      <c r="FB27" s="40">
        <f t="shared" si="29"/>
        <v>0</v>
      </c>
      <c r="FC27" s="40">
        <f t="shared" si="30"/>
        <v>0</v>
      </c>
      <c r="FE27" s="84">
        <v>47649</v>
      </c>
      <c r="FG27" s="100"/>
      <c r="FH27" s="40">
        <f t="shared" si="31"/>
        <v>0</v>
      </c>
      <c r="FI27" s="40">
        <f t="shared" si="32"/>
        <v>0</v>
      </c>
      <c r="FK27" s="84">
        <v>47649</v>
      </c>
      <c r="FP27" s="40">
        <f t="shared" si="33"/>
        <v>0</v>
      </c>
      <c r="FR27" s="84">
        <v>47649</v>
      </c>
      <c r="FW27" s="40">
        <f t="shared" si="34"/>
        <v>0</v>
      </c>
      <c r="FY27" s="84">
        <v>47649</v>
      </c>
      <c r="GD27" s="40">
        <f t="shared" si="35"/>
        <v>0</v>
      </c>
      <c r="GF27" s="84">
        <v>47649</v>
      </c>
      <c r="GK27" s="40">
        <f t="shared" si="36"/>
        <v>0</v>
      </c>
    </row>
    <row r="28" spans="2:193" x14ac:dyDescent="0.25">
      <c r="B28" s="84">
        <v>47848</v>
      </c>
      <c r="C28" s="84"/>
      <c r="D28" s="84">
        <v>47832</v>
      </c>
      <c r="E28" s="40">
        <f t="shared" si="0"/>
        <v>0</v>
      </c>
      <c r="F28" s="40">
        <f t="shared" si="1"/>
        <v>0</v>
      </c>
      <c r="G28" s="40">
        <f t="shared" si="2"/>
        <v>0</v>
      </c>
      <c r="H28" s="40">
        <v>0</v>
      </c>
      <c r="I28" s="40">
        <f t="shared" si="3"/>
        <v>0</v>
      </c>
      <c r="J28" s="40"/>
      <c r="L28" s="84">
        <v>47832</v>
      </c>
      <c r="M28" s="40"/>
      <c r="N28" s="100"/>
      <c r="O28" s="40">
        <f t="shared" si="38"/>
        <v>0</v>
      </c>
      <c r="P28" s="40"/>
      <c r="Q28" s="40"/>
      <c r="R28" s="40">
        <f t="shared" si="5"/>
        <v>0</v>
      </c>
      <c r="T28" s="84">
        <v>47832</v>
      </c>
      <c r="U28" s="40"/>
      <c r="V28" s="100"/>
      <c r="W28" s="40">
        <f t="shared" si="39"/>
        <v>0</v>
      </c>
      <c r="X28" s="40"/>
      <c r="Y28" s="40"/>
      <c r="Z28" s="40">
        <f t="shared" si="7"/>
        <v>0</v>
      </c>
      <c r="AB28" s="84">
        <v>47832</v>
      </c>
      <c r="AC28" s="40"/>
      <c r="AD28" s="100"/>
      <c r="AE28" s="40">
        <f t="shared" si="8"/>
        <v>0</v>
      </c>
      <c r="AF28" s="40"/>
      <c r="AG28" s="40"/>
      <c r="AH28" s="40">
        <f t="shared" si="9"/>
        <v>0</v>
      </c>
      <c r="AJ28" s="84">
        <v>47832</v>
      </c>
      <c r="AK28" s="40"/>
      <c r="AL28" s="100"/>
      <c r="AM28" s="40">
        <f t="shared" si="10"/>
        <v>0</v>
      </c>
      <c r="AN28" s="40"/>
      <c r="AO28" s="40"/>
      <c r="AP28" s="40">
        <f t="shared" si="11"/>
        <v>0</v>
      </c>
      <c r="AR28" s="84">
        <v>47832</v>
      </c>
      <c r="AS28" s="40"/>
      <c r="AT28" s="100"/>
      <c r="AU28" s="40">
        <f t="shared" si="12"/>
        <v>0</v>
      </c>
      <c r="AV28" s="40"/>
      <c r="AW28" s="40"/>
      <c r="AX28" s="40">
        <f t="shared" si="13"/>
        <v>0</v>
      </c>
      <c r="AZ28" s="84">
        <v>47832</v>
      </c>
      <c r="BA28" s="40"/>
      <c r="BB28" s="100"/>
      <c r="BC28" s="40"/>
      <c r="BD28" s="100"/>
      <c r="BE28" s="40">
        <f t="shared" si="14"/>
        <v>0</v>
      </c>
      <c r="BF28" s="40"/>
      <c r="BG28" s="40"/>
      <c r="BH28" s="40">
        <f t="shared" si="15"/>
        <v>0</v>
      </c>
      <c r="BJ28" s="84">
        <v>47832</v>
      </c>
      <c r="BK28" s="40"/>
      <c r="BL28" s="100"/>
      <c r="BM28" s="40">
        <f t="shared" si="16"/>
        <v>0</v>
      </c>
      <c r="BN28" s="40"/>
      <c r="BO28" s="40">
        <f t="shared" si="17"/>
        <v>0</v>
      </c>
      <c r="BQ28" s="84">
        <v>47832</v>
      </c>
      <c r="BR28" s="40"/>
      <c r="BS28" s="40"/>
      <c r="BT28" s="40"/>
      <c r="BU28" s="40"/>
      <c r="BV28" s="40">
        <v>0</v>
      </c>
      <c r="BX28" s="84">
        <v>47832</v>
      </c>
      <c r="BY28" s="40"/>
      <c r="BZ28" s="40"/>
      <c r="CA28" s="40"/>
      <c r="CB28" s="40"/>
      <c r="CC28" s="40">
        <v>0</v>
      </c>
      <c r="CE28" s="84">
        <v>47832</v>
      </c>
      <c r="CF28" s="40"/>
      <c r="CG28" s="40"/>
      <c r="CH28" s="40"/>
      <c r="CI28" s="40"/>
      <c r="CJ28" s="40">
        <v>0</v>
      </c>
      <c r="CL28" s="84">
        <v>47832</v>
      </c>
      <c r="CM28" s="40"/>
      <c r="CN28" s="40"/>
      <c r="CO28" s="40"/>
      <c r="CP28" s="40">
        <v>0</v>
      </c>
      <c r="CR28" s="84">
        <v>47832</v>
      </c>
      <c r="CS28" s="40"/>
      <c r="CT28" s="86">
        <v>0</v>
      </c>
      <c r="CU28" s="40">
        <f t="shared" si="18"/>
        <v>0</v>
      </c>
      <c r="CV28" s="40">
        <f t="shared" si="19"/>
        <v>0</v>
      </c>
      <c r="CX28" s="84">
        <v>47832</v>
      </c>
      <c r="CY28" s="40"/>
      <c r="CZ28" s="86"/>
      <c r="DA28" s="40">
        <f t="shared" si="20"/>
        <v>0</v>
      </c>
      <c r="DB28" s="40"/>
      <c r="DC28" s="40">
        <f t="shared" si="21"/>
        <v>0</v>
      </c>
      <c r="DD28" s="150"/>
      <c r="DE28" s="84">
        <v>47832</v>
      </c>
      <c r="DG28" s="40"/>
      <c r="DH28" s="86"/>
      <c r="DJ28" s="40">
        <v>0</v>
      </c>
      <c r="DK28" s="150"/>
      <c r="DL28" s="84">
        <v>47832</v>
      </c>
      <c r="DM28" s="40"/>
      <c r="DN28" s="86"/>
      <c r="DO28" s="40"/>
      <c r="DP28" s="86"/>
      <c r="DQ28" s="40"/>
      <c r="DR28" s="86"/>
      <c r="DS28" s="40"/>
      <c r="DT28" s="86"/>
      <c r="DU28" s="40">
        <f t="shared" si="22"/>
        <v>0</v>
      </c>
      <c r="DV28" s="40"/>
      <c r="DW28" s="40">
        <f t="shared" si="23"/>
        <v>0</v>
      </c>
      <c r="DX28" s="150"/>
      <c r="DY28" s="84">
        <v>47832</v>
      </c>
      <c r="DZ28" s="40"/>
      <c r="EA28" s="86"/>
      <c r="EB28" s="40">
        <f t="shared" si="24"/>
        <v>0</v>
      </c>
      <c r="EC28" s="40">
        <f t="shared" si="25"/>
        <v>0</v>
      </c>
      <c r="ED28" s="150"/>
      <c r="EE28" s="84">
        <v>47832</v>
      </c>
      <c r="EF28" s="40"/>
      <c r="EG28" s="101"/>
      <c r="EH28" s="40"/>
      <c r="EI28" s="40"/>
      <c r="EJ28" s="40">
        <f t="shared" si="27"/>
        <v>0</v>
      </c>
      <c r="EK28" s="40"/>
      <c r="EL28" s="84">
        <v>47832</v>
      </c>
      <c r="EQ28" s="40">
        <f t="shared" si="28"/>
        <v>0</v>
      </c>
      <c r="ER28" s="84"/>
      <c r="ES28" s="84">
        <v>47832</v>
      </c>
      <c r="EY28" s="84">
        <v>47832</v>
      </c>
      <c r="FA28" s="100"/>
      <c r="FB28" s="40">
        <f t="shared" si="29"/>
        <v>0</v>
      </c>
      <c r="FC28" s="40">
        <f t="shared" si="30"/>
        <v>0</v>
      </c>
      <c r="FE28" s="84">
        <v>47832</v>
      </c>
      <c r="FG28" s="100"/>
      <c r="FH28" s="40">
        <f t="shared" si="31"/>
        <v>0</v>
      </c>
      <c r="FI28" s="40">
        <f t="shared" si="32"/>
        <v>0</v>
      </c>
      <c r="FK28" s="84">
        <v>47832</v>
      </c>
      <c r="FP28" s="40">
        <f t="shared" si="33"/>
        <v>0</v>
      </c>
      <c r="FR28" s="84">
        <v>47832</v>
      </c>
      <c r="FW28" s="40">
        <f t="shared" si="34"/>
        <v>0</v>
      </c>
      <c r="FY28" s="84">
        <v>47832</v>
      </c>
      <c r="GD28" s="40">
        <f t="shared" si="35"/>
        <v>0</v>
      </c>
      <c r="GF28" s="84">
        <v>47832</v>
      </c>
      <c r="GK28" s="40">
        <f t="shared" si="36"/>
        <v>0</v>
      </c>
    </row>
    <row r="29" spans="2:193" x14ac:dyDescent="0.25">
      <c r="B29" s="84">
        <v>48029</v>
      </c>
      <c r="C29" s="84"/>
      <c r="D29" s="84">
        <v>48014</v>
      </c>
      <c r="E29" s="40">
        <f t="shared" si="0"/>
        <v>0</v>
      </c>
      <c r="F29" s="40">
        <f t="shared" si="1"/>
        <v>0</v>
      </c>
      <c r="G29" s="40">
        <f t="shared" si="2"/>
        <v>0</v>
      </c>
      <c r="H29" s="40">
        <v>0</v>
      </c>
      <c r="I29" s="40">
        <f t="shared" si="3"/>
        <v>0</v>
      </c>
      <c r="J29" s="40">
        <f>SUM(I28:I29)</f>
        <v>0</v>
      </c>
      <c r="L29" s="84">
        <v>48014</v>
      </c>
      <c r="M29" s="40"/>
      <c r="N29" s="100"/>
      <c r="O29" s="40">
        <f t="shared" si="38"/>
        <v>0</v>
      </c>
      <c r="P29" s="40"/>
      <c r="Q29" s="40"/>
      <c r="R29" s="40">
        <f t="shared" si="5"/>
        <v>0</v>
      </c>
      <c r="T29" s="84">
        <v>48014</v>
      </c>
      <c r="U29" s="40"/>
      <c r="V29" s="100"/>
      <c r="W29" s="40">
        <f t="shared" si="39"/>
        <v>0</v>
      </c>
      <c r="X29" s="40"/>
      <c r="Y29" s="40"/>
      <c r="Z29" s="40">
        <f t="shared" si="7"/>
        <v>0</v>
      </c>
      <c r="AB29" s="84">
        <v>48014</v>
      </c>
      <c r="AC29" s="40"/>
      <c r="AD29" s="100"/>
      <c r="AE29" s="40">
        <f t="shared" si="8"/>
        <v>0</v>
      </c>
      <c r="AF29" s="40"/>
      <c r="AG29" s="40"/>
      <c r="AH29" s="40">
        <f t="shared" si="9"/>
        <v>0</v>
      </c>
      <c r="AJ29" s="84">
        <v>48014</v>
      </c>
      <c r="AK29" s="40"/>
      <c r="AL29" s="100"/>
      <c r="AM29" s="40">
        <f t="shared" si="10"/>
        <v>0</v>
      </c>
      <c r="AN29" s="40"/>
      <c r="AO29" s="40"/>
      <c r="AP29" s="40">
        <f t="shared" si="11"/>
        <v>0</v>
      </c>
      <c r="AR29" s="84">
        <v>48014</v>
      </c>
      <c r="AS29" s="40"/>
      <c r="AT29" s="100"/>
      <c r="AU29" s="40">
        <f t="shared" si="12"/>
        <v>0</v>
      </c>
      <c r="AV29" s="40"/>
      <c r="AW29" s="40"/>
      <c r="AX29" s="40">
        <f t="shared" si="13"/>
        <v>0</v>
      </c>
      <c r="AZ29" s="84">
        <v>48014</v>
      </c>
      <c r="BA29" s="40"/>
      <c r="BB29" s="100"/>
      <c r="BC29" s="40"/>
      <c r="BD29" s="100"/>
      <c r="BE29" s="40">
        <f t="shared" si="14"/>
        <v>0</v>
      </c>
      <c r="BF29" s="40"/>
      <c r="BG29" s="40"/>
      <c r="BH29" s="40">
        <f t="shared" si="15"/>
        <v>0</v>
      </c>
      <c r="BJ29" s="84">
        <v>48014</v>
      </c>
      <c r="BK29" s="40"/>
      <c r="BL29" s="100"/>
      <c r="BM29" s="40">
        <f t="shared" si="16"/>
        <v>0</v>
      </c>
      <c r="BN29" s="40"/>
      <c r="BO29" s="40">
        <f t="shared" si="17"/>
        <v>0</v>
      </c>
      <c r="BQ29" s="84">
        <v>48014</v>
      </c>
      <c r="BR29" s="40"/>
      <c r="BS29" s="40"/>
      <c r="BT29" s="40"/>
      <c r="BU29" s="40"/>
      <c r="BV29" s="40">
        <v>0</v>
      </c>
      <c r="BX29" s="84">
        <v>48014</v>
      </c>
      <c r="BY29" s="40"/>
      <c r="BZ29" s="40"/>
      <c r="CA29" s="40"/>
      <c r="CB29" s="40"/>
      <c r="CC29" s="40">
        <v>0</v>
      </c>
      <c r="CE29" s="84">
        <v>48014</v>
      </c>
      <c r="CF29" s="40"/>
      <c r="CG29" s="40"/>
      <c r="CH29" s="40"/>
      <c r="CI29" s="40"/>
      <c r="CJ29" s="40">
        <v>0</v>
      </c>
      <c r="CL29" s="84">
        <v>48014</v>
      </c>
      <c r="CM29" s="40"/>
      <c r="CN29" s="40"/>
      <c r="CO29" s="40"/>
      <c r="CP29" s="40">
        <v>0</v>
      </c>
      <c r="CR29" s="84">
        <v>48014</v>
      </c>
      <c r="CS29" s="40"/>
      <c r="CT29" s="86">
        <v>0</v>
      </c>
      <c r="CU29" s="40">
        <f t="shared" si="18"/>
        <v>0</v>
      </c>
      <c r="CV29" s="40">
        <f t="shared" si="19"/>
        <v>0</v>
      </c>
      <c r="CX29" s="84">
        <v>48014</v>
      </c>
      <c r="CY29" s="40"/>
      <c r="CZ29" s="86"/>
      <c r="DA29" s="40">
        <f t="shared" si="20"/>
        <v>0</v>
      </c>
      <c r="DB29" s="40"/>
      <c r="DC29" s="40">
        <f t="shared" si="21"/>
        <v>0</v>
      </c>
      <c r="DD29" s="150"/>
      <c r="DE29" s="84">
        <v>48014</v>
      </c>
      <c r="DG29" s="40"/>
      <c r="DH29" s="86"/>
      <c r="DJ29" s="40">
        <v>0</v>
      </c>
      <c r="DK29" s="150"/>
      <c r="DL29" s="84">
        <v>48014</v>
      </c>
      <c r="DM29" s="40"/>
      <c r="DN29" s="86"/>
      <c r="DO29" s="40"/>
      <c r="DP29" s="86"/>
      <c r="DQ29" s="40"/>
      <c r="DR29" s="86"/>
      <c r="DS29" s="40"/>
      <c r="DT29" s="86"/>
      <c r="DU29" s="40">
        <f t="shared" si="22"/>
        <v>0</v>
      </c>
      <c r="DV29" s="40"/>
      <c r="DW29" s="40">
        <f t="shared" si="23"/>
        <v>0</v>
      </c>
      <c r="DX29" s="150"/>
      <c r="DY29" s="84">
        <v>48014</v>
      </c>
      <c r="DZ29" s="40"/>
      <c r="EA29" s="86"/>
      <c r="EB29" s="40">
        <f t="shared" si="24"/>
        <v>0</v>
      </c>
      <c r="EC29" s="40">
        <f t="shared" si="25"/>
        <v>0</v>
      </c>
      <c r="ED29" s="150"/>
      <c r="EE29" s="84">
        <v>48014</v>
      </c>
      <c r="EF29" s="40"/>
      <c r="EG29" s="101"/>
      <c r="EH29" s="40"/>
      <c r="EI29" s="40"/>
      <c r="EJ29" s="40">
        <f t="shared" si="27"/>
        <v>0</v>
      </c>
      <c r="EK29" s="40"/>
      <c r="EL29" s="84">
        <v>48014</v>
      </c>
      <c r="EQ29" s="40">
        <f t="shared" si="28"/>
        <v>0</v>
      </c>
      <c r="ER29" s="84"/>
      <c r="ES29" s="84">
        <v>48014</v>
      </c>
      <c r="EY29" s="84">
        <v>48014</v>
      </c>
      <c r="FA29" s="100"/>
      <c r="FB29" s="40">
        <f t="shared" si="29"/>
        <v>0</v>
      </c>
      <c r="FC29" s="40">
        <f t="shared" si="30"/>
        <v>0</v>
      </c>
      <c r="FE29" s="84">
        <v>48014</v>
      </c>
      <c r="FG29" s="100"/>
      <c r="FH29" s="40">
        <f t="shared" si="31"/>
        <v>0</v>
      </c>
      <c r="FI29" s="40">
        <f t="shared" si="32"/>
        <v>0</v>
      </c>
      <c r="FK29" s="84">
        <v>48014</v>
      </c>
      <c r="FP29" s="40">
        <f t="shared" si="33"/>
        <v>0</v>
      </c>
      <c r="FR29" s="84">
        <v>48014</v>
      </c>
      <c r="FW29" s="40">
        <f t="shared" si="34"/>
        <v>0</v>
      </c>
      <c r="FY29" s="84">
        <v>48014</v>
      </c>
      <c r="GD29" s="40">
        <f t="shared" si="35"/>
        <v>0</v>
      </c>
      <c r="GF29" s="84">
        <v>48014</v>
      </c>
      <c r="GK29" s="40">
        <f t="shared" si="36"/>
        <v>0</v>
      </c>
    </row>
    <row r="30" spans="2:193" x14ac:dyDescent="0.25">
      <c r="B30" s="84">
        <v>48213</v>
      </c>
      <c r="C30" s="84"/>
      <c r="D30" s="84">
        <v>48197</v>
      </c>
      <c r="E30" s="40">
        <f t="shared" si="0"/>
        <v>0</v>
      </c>
      <c r="F30" s="40">
        <f t="shared" si="1"/>
        <v>0</v>
      </c>
      <c r="G30" s="40">
        <f t="shared" si="2"/>
        <v>0</v>
      </c>
      <c r="H30" s="40">
        <v>0</v>
      </c>
      <c r="I30" s="40">
        <f t="shared" si="3"/>
        <v>0</v>
      </c>
      <c r="J30" s="40"/>
      <c r="L30" s="84">
        <v>48197</v>
      </c>
      <c r="M30" s="40"/>
      <c r="N30" s="100"/>
      <c r="O30" s="40">
        <f t="shared" si="38"/>
        <v>0</v>
      </c>
      <c r="P30" s="40"/>
      <c r="Q30" s="40"/>
      <c r="R30" s="40">
        <f t="shared" si="5"/>
        <v>0</v>
      </c>
      <c r="T30" s="84">
        <v>48197</v>
      </c>
      <c r="U30" s="40"/>
      <c r="V30" s="100"/>
      <c r="W30" s="40">
        <f t="shared" si="39"/>
        <v>0</v>
      </c>
      <c r="X30" s="40"/>
      <c r="Y30" s="40"/>
      <c r="Z30" s="40">
        <f t="shared" si="7"/>
        <v>0</v>
      </c>
      <c r="AB30" s="84">
        <v>48197</v>
      </c>
      <c r="AC30" s="40"/>
      <c r="AD30" s="100"/>
      <c r="AE30" s="40">
        <f t="shared" si="8"/>
        <v>0</v>
      </c>
      <c r="AF30" s="40"/>
      <c r="AG30" s="40"/>
      <c r="AH30" s="40">
        <f t="shared" si="9"/>
        <v>0</v>
      </c>
      <c r="AJ30" s="84">
        <v>48197</v>
      </c>
      <c r="AK30" s="40"/>
      <c r="AL30" s="100"/>
      <c r="AM30" s="40">
        <f t="shared" si="10"/>
        <v>0</v>
      </c>
      <c r="AN30" s="40"/>
      <c r="AO30" s="40"/>
      <c r="AP30" s="40">
        <f t="shared" si="11"/>
        <v>0</v>
      </c>
      <c r="AR30" s="84">
        <v>48197</v>
      </c>
      <c r="AS30" s="40"/>
      <c r="AT30" s="100"/>
      <c r="AU30" s="40">
        <f t="shared" si="12"/>
        <v>0</v>
      </c>
      <c r="AV30" s="40"/>
      <c r="AW30" s="40"/>
      <c r="AX30" s="40">
        <f t="shared" si="13"/>
        <v>0</v>
      </c>
      <c r="AZ30" s="84">
        <v>48197</v>
      </c>
      <c r="BA30" s="40"/>
      <c r="BB30" s="100"/>
      <c r="BC30" s="40"/>
      <c r="BD30" s="100"/>
      <c r="BE30" s="40">
        <f t="shared" si="14"/>
        <v>0</v>
      </c>
      <c r="BF30" s="40"/>
      <c r="BG30" s="40"/>
      <c r="BH30" s="40">
        <f t="shared" si="15"/>
        <v>0</v>
      </c>
      <c r="BJ30" s="84">
        <v>48197</v>
      </c>
      <c r="BK30" s="40"/>
      <c r="BL30" s="100"/>
      <c r="BM30" s="40">
        <f t="shared" si="16"/>
        <v>0</v>
      </c>
      <c r="BN30" s="40"/>
      <c r="BO30" s="40">
        <f t="shared" si="17"/>
        <v>0</v>
      </c>
      <c r="BQ30" s="84">
        <v>48197</v>
      </c>
      <c r="BR30" s="40"/>
      <c r="BS30" s="40"/>
      <c r="BT30" s="40"/>
      <c r="BU30" s="40"/>
      <c r="BV30" s="40">
        <v>0</v>
      </c>
      <c r="BX30" s="84">
        <v>48197</v>
      </c>
      <c r="BY30" s="40"/>
      <c r="BZ30" s="40"/>
      <c r="CA30" s="40"/>
      <c r="CB30" s="40"/>
      <c r="CC30" s="40">
        <v>0</v>
      </c>
      <c r="CE30" s="84">
        <v>48197</v>
      </c>
      <c r="CF30" s="40"/>
      <c r="CG30" s="40"/>
      <c r="CH30" s="40"/>
      <c r="CI30" s="40"/>
      <c r="CJ30" s="40">
        <v>0</v>
      </c>
      <c r="CL30" s="84">
        <v>48197</v>
      </c>
      <c r="CM30" s="40"/>
      <c r="CN30" s="40"/>
      <c r="CO30" s="40"/>
      <c r="CP30" s="40">
        <v>0</v>
      </c>
      <c r="CR30" s="84">
        <v>48197</v>
      </c>
      <c r="CS30" s="40"/>
      <c r="CT30" s="86">
        <v>0</v>
      </c>
      <c r="CU30" s="40">
        <f t="shared" si="18"/>
        <v>0</v>
      </c>
      <c r="CV30" s="40">
        <f t="shared" si="19"/>
        <v>0</v>
      </c>
      <c r="CX30" s="84">
        <v>48197</v>
      </c>
      <c r="CY30" s="40"/>
      <c r="CZ30" s="86"/>
      <c r="DA30" s="40">
        <f t="shared" si="20"/>
        <v>0</v>
      </c>
      <c r="DB30" s="40"/>
      <c r="DC30" s="40">
        <f t="shared" si="21"/>
        <v>0</v>
      </c>
      <c r="DD30" s="150"/>
      <c r="DE30" s="84">
        <v>48197</v>
      </c>
      <c r="DG30" s="40"/>
      <c r="DH30" s="86"/>
      <c r="DJ30" s="40">
        <v>0</v>
      </c>
      <c r="DK30" s="150"/>
      <c r="DL30" s="84">
        <v>48197</v>
      </c>
      <c r="DM30" s="40"/>
      <c r="DN30" s="86"/>
      <c r="DO30" s="40"/>
      <c r="DP30" s="86"/>
      <c r="DQ30" s="40"/>
      <c r="DR30" s="86"/>
      <c r="DS30" s="40"/>
      <c r="DT30" s="86"/>
      <c r="DU30" s="40">
        <f t="shared" si="22"/>
        <v>0</v>
      </c>
      <c r="DV30" s="40"/>
      <c r="DW30" s="40">
        <f t="shared" si="23"/>
        <v>0</v>
      </c>
      <c r="DX30" s="150"/>
      <c r="DY30" s="84">
        <v>48197</v>
      </c>
      <c r="DZ30" s="40"/>
      <c r="EA30" s="86"/>
      <c r="EB30" s="40">
        <f t="shared" si="24"/>
        <v>0</v>
      </c>
      <c r="EC30" s="40">
        <f t="shared" si="25"/>
        <v>0</v>
      </c>
      <c r="ED30" s="150"/>
      <c r="EE30" s="84">
        <v>48197</v>
      </c>
      <c r="EF30" s="40"/>
      <c r="EG30" s="101"/>
      <c r="EH30" s="40"/>
      <c r="EI30" s="40"/>
      <c r="EJ30" s="40">
        <f t="shared" si="27"/>
        <v>0</v>
      </c>
      <c r="EK30" s="40"/>
      <c r="EL30" s="84">
        <v>48197</v>
      </c>
      <c r="EQ30" s="40">
        <f t="shared" si="28"/>
        <v>0</v>
      </c>
      <c r="ER30" s="84"/>
      <c r="ES30" s="84">
        <v>48197</v>
      </c>
      <c r="EY30" s="84">
        <v>48197</v>
      </c>
      <c r="FA30" s="100"/>
      <c r="FB30" s="40">
        <f t="shared" si="29"/>
        <v>0</v>
      </c>
      <c r="FC30" s="40">
        <f t="shared" si="30"/>
        <v>0</v>
      </c>
      <c r="FE30" s="84">
        <v>48197</v>
      </c>
      <c r="FG30" s="100"/>
      <c r="FH30" s="40">
        <f t="shared" si="31"/>
        <v>0</v>
      </c>
      <c r="FI30" s="40">
        <f t="shared" si="32"/>
        <v>0</v>
      </c>
      <c r="FK30" s="84">
        <v>48197</v>
      </c>
      <c r="FP30" s="40">
        <f t="shared" si="33"/>
        <v>0</v>
      </c>
      <c r="FR30" s="84">
        <v>48197</v>
      </c>
      <c r="FW30" s="40">
        <f t="shared" si="34"/>
        <v>0</v>
      </c>
      <c r="FY30" s="84">
        <v>48197</v>
      </c>
      <c r="GD30" s="40">
        <f t="shared" si="35"/>
        <v>0</v>
      </c>
      <c r="GF30" s="84">
        <v>48197</v>
      </c>
      <c r="GK30" s="40">
        <f t="shared" si="36"/>
        <v>0</v>
      </c>
    </row>
    <row r="31" spans="2:193" x14ac:dyDescent="0.25">
      <c r="B31" s="84">
        <v>48395</v>
      </c>
      <c r="C31" s="84"/>
      <c r="D31" s="84">
        <v>48380</v>
      </c>
      <c r="E31" s="40">
        <f t="shared" si="0"/>
        <v>0</v>
      </c>
      <c r="F31" s="40">
        <f t="shared" si="1"/>
        <v>0</v>
      </c>
      <c r="G31" s="40">
        <f t="shared" si="2"/>
        <v>0</v>
      </c>
      <c r="H31" s="40">
        <v>0</v>
      </c>
      <c r="I31" s="40">
        <f t="shared" si="3"/>
        <v>0</v>
      </c>
      <c r="J31" s="40">
        <f>SUM(I30:I31)</f>
        <v>0</v>
      </c>
      <c r="L31" s="84">
        <v>48380</v>
      </c>
      <c r="M31" s="40"/>
      <c r="N31" s="100"/>
      <c r="O31" s="40">
        <f t="shared" si="38"/>
        <v>0</v>
      </c>
      <c r="P31" s="40"/>
      <c r="Q31" s="40"/>
      <c r="R31" s="40">
        <f t="shared" si="5"/>
        <v>0</v>
      </c>
      <c r="T31" s="84">
        <v>48380</v>
      </c>
      <c r="U31" s="40"/>
      <c r="V31" s="100"/>
      <c r="W31" s="40">
        <f t="shared" si="39"/>
        <v>0</v>
      </c>
      <c r="X31" s="40"/>
      <c r="Y31" s="40"/>
      <c r="Z31" s="40">
        <f t="shared" si="7"/>
        <v>0</v>
      </c>
      <c r="AB31" s="84">
        <v>48380</v>
      </c>
      <c r="AC31" s="40"/>
      <c r="AD31" s="100"/>
      <c r="AE31" s="40">
        <f t="shared" si="8"/>
        <v>0</v>
      </c>
      <c r="AF31" s="40"/>
      <c r="AG31" s="40"/>
      <c r="AH31" s="40">
        <f t="shared" si="9"/>
        <v>0</v>
      </c>
      <c r="AJ31" s="84">
        <v>48380</v>
      </c>
      <c r="AK31" s="40"/>
      <c r="AL31" s="100"/>
      <c r="AM31" s="40">
        <f t="shared" si="10"/>
        <v>0</v>
      </c>
      <c r="AN31" s="40"/>
      <c r="AO31" s="40"/>
      <c r="AP31" s="40">
        <f t="shared" si="11"/>
        <v>0</v>
      </c>
      <c r="AR31" s="84">
        <v>48380</v>
      </c>
      <c r="AS31" s="40"/>
      <c r="AT31" s="100"/>
      <c r="AU31" s="40">
        <f t="shared" si="12"/>
        <v>0</v>
      </c>
      <c r="AV31" s="40"/>
      <c r="AW31" s="40"/>
      <c r="AX31" s="40">
        <f t="shared" si="13"/>
        <v>0</v>
      </c>
      <c r="AZ31" s="84">
        <v>48380</v>
      </c>
      <c r="BA31" s="40"/>
      <c r="BB31" s="100"/>
      <c r="BC31" s="40"/>
      <c r="BD31" s="100"/>
      <c r="BE31" s="40">
        <f t="shared" si="14"/>
        <v>0</v>
      </c>
      <c r="BF31" s="40"/>
      <c r="BG31" s="40"/>
      <c r="BH31" s="40">
        <f t="shared" si="15"/>
        <v>0</v>
      </c>
      <c r="BJ31" s="84">
        <v>48380</v>
      </c>
      <c r="BK31" s="40"/>
      <c r="BL31" s="100"/>
      <c r="BM31" s="40">
        <f t="shared" si="16"/>
        <v>0</v>
      </c>
      <c r="BN31" s="40"/>
      <c r="BO31" s="40">
        <f t="shared" si="17"/>
        <v>0</v>
      </c>
      <c r="BQ31" s="84">
        <v>48380</v>
      </c>
      <c r="BR31" s="40"/>
      <c r="BS31" s="40"/>
      <c r="BT31" s="40"/>
      <c r="BU31" s="40"/>
      <c r="BV31" s="40">
        <v>0</v>
      </c>
      <c r="BX31" s="84">
        <v>48380</v>
      </c>
      <c r="BY31" s="40"/>
      <c r="BZ31" s="40"/>
      <c r="CA31" s="40"/>
      <c r="CB31" s="40"/>
      <c r="CC31" s="40">
        <v>0</v>
      </c>
      <c r="CE31" s="84">
        <v>48380</v>
      </c>
      <c r="CF31" s="40"/>
      <c r="CG31" s="40"/>
      <c r="CH31" s="40"/>
      <c r="CI31" s="40"/>
      <c r="CJ31" s="40">
        <v>0</v>
      </c>
      <c r="CL31" s="84">
        <v>48380</v>
      </c>
      <c r="CM31" s="40"/>
      <c r="CN31" s="40"/>
      <c r="CO31" s="40"/>
      <c r="CP31" s="40">
        <v>0</v>
      </c>
      <c r="CR31" s="84">
        <v>48380</v>
      </c>
      <c r="CS31" s="40"/>
      <c r="CT31" s="86">
        <v>0</v>
      </c>
      <c r="CU31" s="40">
        <f t="shared" si="18"/>
        <v>0</v>
      </c>
      <c r="CV31" s="40">
        <f t="shared" si="19"/>
        <v>0</v>
      </c>
      <c r="CX31" s="84">
        <v>48380</v>
      </c>
      <c r="CY31" s="40"/>
      <c r="CZ31" s="86"/>
      <c r="DA31" s="40">
        <f t="shared" si="20"/>
        <v>0</v>
      </c>
      <c r="DB31" s="40"/>
      <c r="DC31" s="40">
        <f t="shared" si="21"/>
        <v>0</v>
      </c>
      <c r="DD31" s="150"/>
      <c r="DE31" s="84">
        <v>48380</v>
      </c>
      <c r="DG31" s="40"/>
      <c r="DH31" s="86"/>
      <c r="DJ31" s="40">
        <v>0</v>
      </c>
      <c r="DK31" s="150"/>
      <c r="DL31" s="84">
        <v>48380</v>
      </c>
      <c r="DM31" s="40"/>
      <c r="DN31" s="86"/>
      <c r="DO31" s="40"/>
      <c r="DP31" s="86"/>
      <c r="DQ31" s="40"/>
      <c r="DR31" s="86"/>
      <c r="DS31" s="40"/>
      <c r="DT31" s="86"/>
      <c r="DU31" s="40">
        <f t="shared" si="22"/>
        <v>0</v>
      </c>
      <c r="DV31" s="40"/>
      <c r="DW31" s="40">
        <f t="shared" si="23"/>
        <v>0</v>
      </c>
      <c r="DX31" s="150"/>
      <c r="DY31" s="84">
        <v>48380</v>
      </c>
      <c r="DZ31" s="40"/>
      <c r="EA31" s="86"/>
      <c r="EB31" s="40">
        <f t="shared" si="24"/>
        <v>0</v>
      </c>
      <c r="EC31" s="40">
        <f t="shared" si="25"/>
        <v>0</v>
      </c>
      <c r="ED31" s="150"/>
      <c r="EE31" s="84">
        <v>48380</v>
      </c>
      <c r="EF31" s="40"/>
      <c r="EG31" s="101"/>
      <c r="EH31" s="40"/>
      <c r="EI31" s="40"/>
      <c r="EJ31" s="40">
        <f t="shared" si="27"/>
        <v>0</v>
      </c>
      <c r="EK31" s="40"/>
      <c r="EL31" s="84">
        <v>48380</v>
      </c>
      <c r="EQ31" s="40">
        <f t="shared" si="28"/>
        <v>0</v>
      </c>
      <c r="ER31" s="84"/>
      <c r="ES31" s="84">
        <v>48380</v>
      </c>
      <c r="EY31" s="84">
        <v>48380</v>
      </c>
      <c r="FA31" s="100"/>
      <c r="FB31" s="40">
        <f t="shared" si="29"/>
        <v>0</v>
      </c>
      <c r="FC31" s="40">
        <f t="shared" si="30"/>
        <v>0</v>
      </c>
      <c r="FE31" s="84">
        <v>48380</v>
      </c>
      <c r="FG31" s="100"/>
      <c r="FH31" s="40">
        <f t="shared" si="31"/>
        <v>0</v>
      </c>
      <c r="FI31" s="40">
        <f t="shared" si="32"/>
        <v>0</v>
      </c>
      <c r="FK31" s="84">
        <v>48380</v>
      </c>
      <c r="FP31" s="40">
        <f t="shared" si="33"/>
        <v>0</v>
      </c>
      <c r="FR31" s="84">
        <v>48380</v>
      </c>
      <c r="FW31" s="40">
        <f t="shared" si="34"/>
        <v>0</v>
      </c>
      <c r="FY31" s="84">
        <v>48380</v>
      </c>
      <c r="GD31" s="40">
        <f t="shared" si="35"/>
        <v>0</v>
      </c>
      <c r="GF31" s="84">
        <v>48380</v>
      </c>
      <c r="GK31" s="40">
        <f t="shared" si="36"/>
        <v>0</v>
      </c>
    </row>
    <row r="32" spans="2:193" x14ac:dyDescent="0.25">
      <c r="B32" s="84">
        <v>48579</v>
      </c>
      <c r="C32" s="84"/>
      <c r="D32" s="84">
        <v>48563</v>
      </c>
      <c r="E32" s="40">
        <f t="shared" si="0"/>
        <v>0</v>
      </c>
      <c r="F32" s="40">
        <f t="shared" si="1"/>
        <v>0</v>
      </c>
      <c r="G32" s="40">
        <f t="shared" si="2"/>
        <v>0</v>
      </c>
      <c r="H32" s="40">
        <v>0</v>
      </c>
      <c r="I32" s="40">
        <f t="shared" si="3"/>
        <v>0</v>
      </c>
      <c r="J32" s="40"/>
      <c r="L32" s="84">
        <v>48563</v>
      </c>
      <c r="M32" s="40"/>
      <c r="N32" s="100"/>
      <c r="O32" s="40">
        <f t="shared" si="38"/>
        <v>0</v>
      </c>
      <c r="P32" s="40"/>
      <c r="Q32" s="40"/>
      <c r="R32" s="40">
        <f t="shared" si="5"/>
        <v>0</v>
      </c>
      <c r="T32" s="84">
        <v>48563</v>
      </c>
      <c r="U32" s="40"/>
      <c r="V32" s="100"/>
      <c r="W32" s="40">
        <f t="shared" si="39"/>
        <v>0</v>
      </c>
      <c r="X32" s="40"/>
      <c r="Y32" s="40"/>
      <c r="Z32" s="40">
        <f t="shared" si="7"/>
        <v>0</v>
      </c>
      <c r="AB32" s="84">
        <v>48563</v>
      </c>
      <c r="AC32" s="40"/>
      <c r="AD32" s="100"/>
      <c r="AE32" s="40">
        <f t="shared" si="8"/>
        <v>0</v>
      </c>
      <c r="AF32" s="40"/>
      <c r="AG32" s="40"/>
      <c r="AH32" s="40">
        <f t="shared" si="9"/>
        <v>0</v>
      </c>
      <c r="AJ32" s="84">
        <v>48563</v>
      </c>
      <c r="AK32" s="40"/>
      <c r="AL32" s="100"/>
      <c r="AM32" s="40">
        <f t="shared" si="10"/>
        <v>0</v>
      </c>
      <c r="AN32" s="40"/>
      <c r="AO32" s="40"/>
      <c r="AP32" s="40">
        <f t="shared" si="11"/>
        <v>0</v>
      </c>
      <c r="AR32" s="84">
        <v>48563</v>
      </c>
      <c r="AS32" s="40"/>
      <c r="AT32" s="100"/>
      <c r="AU32" s="40">
        <f t="shared" si="12"/>
        <v>0</v>
      </c>
      <c r="AV32" s="40"/>
      <c r="AW32" s="40"/>
      <c r="AX32" s="40">
        <f t="shared" si="13"/>
        <v>0</v>
      </c>
      <c r="AZ32" s="84">
        <v>48563</v>
      </c>
      <c r="BA32" s="40"/>
      <c r="BB32" s="100"/>
      <c r="BC32" s="40"/>
      <c r="BD32" s="100"/>
      <c r="BE32" s="40">
        <f t="shared" si="14"/>
        <v>0</v>
      </c>
      <c r="BF32" s="40"/>
      <c r="BG32" s="40"/>
      <c r="BH32" s="40">
        <f t="shared" si="15"/>
        <v>0</v>
      </c>
      <c r="BJ32" s="84">
        <v>48563</v>
      </c>
      <c r="BK32" s="40"/>
      <c r="BL32" s="100"/>
      <c r="BM32" s="40">
        <f t="shared" si="16"/>
        <v>0</v>
      </c>
      <c r="BN32" s="40"/>
      <c r="BO32" s="40">
        <f t="shared" si="17"/>
        <v>0</v>
      </c>
      <c r="BQ32" s="84">
        <v>48563</v>
      </c>
      <c r="BR32" s="40"/>
      <c r="BS32" s="40"/>
      <c r="BT32" s="40"/>
      <c r="BU32" s="40"/>
      <c r="BV32" s="40">
        <v>0</v>
      </c>
      <c r="BX32" s="84">
        <v>48563</v>
      </c>
      <c r="BY32" s="40"/>
      <c r="BZ32" s="40"/>
      <c r="CA32" s="40"/>
      <c r="CB32" s="40"/>
      <c r="CC32" s="40">
        <v>0</v>
      </c>
      <c r="CE32" s="84">
        <v>48563</v>
      </c>
      <c r="CF32" s="40"/>
      <c r="CG32" s="40"/>
      <c r="CH32" s="40"/>
      <c r="CI32" s="40"/>
      <c r="CJ32" s="40">
        <v>0</v>
      </c>
      <c r="CL32" s="84">
        <v>48563</v>
      </c>
      <c r="CM32" s="40"/>
      <c r="CN32" s="40"/>
      <c r="CO32" s="40"/>
      <c r="CP32" s="40">
        <v>0</v>
      </c>
      <c r="CR32" s="84">
        <v>48563</v>
      </c>
      <c r="CS32" s="40"/>
      <c r="CT32" s="86">
        <v>0</v>
      </c>
      <c r="CU32" s="40">
        <f t="shared" si="18"/>
        <v>0</v>
      </c>
      <c r="CV32" s="40">
        <f t="shared" si="19"/>
        <v>0</v>
      </c>
      <c r="CX32" s="84">
        <v>48563</v>
      </c>
      <c r="CY32" s="40"/>
      <c r="CZ32" s="86"/>
      <c r="DA32" s="40">
        <f t="shared" si="20"/>
        <v>0</v>
      </c>
      <c r="DB32" s="40"/>
      <c r="DC32" s="40">
        <f t="shared" si="21"/>
        <v>0</v>
      </c>
      <c r="DD32" s="150"/>
      <c r="DE32" s="84">
        <v>48563</v>
      </c>
      <c r="DG32" s="40"/>
      <c r="DH32" s="86"/>
      <c r="DJ32" s="40">
        <v>0</v>
      </c>
      <c r="DK32" s="150"/>
      <c r="DL32" s="84">
        <v>48563</v>
      </c>
      <c r="DM32" s="40"/>
      <c r="DN32" s="86"/>
      <c r="DO32" s="40"/>
      <c r="DP32" s="86"/>
      <c r="DQ32" s="40"/>
      <c r="DR32" s="86"/>
      <c r="DS32" s="40"/>
      <c r="DT32" s="86"/>
      <c r="DU32" s="40">
        <f t="shared" si="22"/>
        <v>0</v>
      </c>
      <c r="DV32" s="40"/>
      <c r="DW32" s="40">
        <f t="shared" si="23"/>
        <v>0</v>
      </c>
      <c r="DX32" s="150"/>
      <c r="DY32" s="84">
        <v>48563</v>
      </c>
      <c r="DZ32" s="40"/>
      <c r="EA32" s="86"/>
      <c r="EB32" s="40">
        <f t="shared" si="24"/>
        <v>0</v>
      </c>
      <c r="EC32" s="40">
        <f t="shared" si="25"/>
        <v>0</v>
      </c>
      <c r="ED32" s="150"/>
      <c r="EE32" s="84">
        <v>48563</v>
      </c>
      <c r="EF32" s="40"/>
      <c r="EG32" s="101"/>
      <c r="EH32" s="40"/>
      <c r="EI32" s="40"/>
      <c r="EJ32" s="40">
        <f t="shared" si="27"/>
        <v>0</v>
      </c>
      <c r="EK32" s="40"/>
      <c r="EL32" s="84">
        <v>48563</v>
      </c>
      <c r="EQ32" s="40">
        <f t="shared" si="28"/>
        <v>0</v>
      </c>
      <c r="ER32" s="84"/>
      <c r="ES32" s="84">
        <v>48563</v>
      </c>
      <c r="EY32" s="84">
        <v>48563</v>
      </c>
      <c r="FA32" s="100"/>
      <c r="FB32" s="40">
        <f t="shared" si="29"/>
        <v>0</v>
      </c>
      <c r="FC32" s="40">
        <f t="shared" si="30"/>
        <v>0</v>
      </c>
      <c r="FE32" s="84">
        <v>48563</v>
      </c>
      <c r="FG32" s="100"/>
      <c r="FH32" s="40">
        <f t="shared" si="31"/>
        <v>0</v>
      </c>
      <c r="FI32" s="40">
        <f t="shared" si="32"/>
        <v>0</v>
      </c>
      <c r="FK32" s="84">
        <v>48563</v>
      </c>
      <c r="FP32" s="40">
        <f t="shared" si="33"/>
        <v>0</v>
      </c>
      <c r="FR32" s="84">
        <v>48563</v>
      </c>
      <c r="FW32" s="40">
        <f t="shared" si="34"/>
        <v>0</v>
      </c>
      <c r="FY32" s="84">
        <v>48563</v>
      </c>
      <c r="GD32" s="40">
        <f t="shared" si="35"/>
        <v>0</v>
      </c>
      <c r="GF32" s="84">
        <v>48563</v>
      </c>
      <c r="GK32" s="40">
        <f t="shared" si="36"/>
        <v>0</v>
      </c>
    </row>
    <row r="33" spans="2:193" x14ac:dyDescent="0.25">
      <c r="B33" s="84">
        <v>48760</v>
      </c>
      <c r="C33" s="84"/>
      <c r="D33" s="84">
        <v>48745</v>
      </c>
      <c r="E33" s="40">
        <f t="shared" si="0"/>
        <v>0</v>
      </c>
      <c r="F33" s="40">
        <f t="shared" si="1"/>
        <v>0</v>
      </c>
      <c r="G33" s="40">
        <f t="shared" si="2"/>
        <v>0</v>
      </c>
      <c r="H33" s="40">
        <v>0</v>
      </c>
      <c r="I33" s="40">
        <f t="shared" si="3"/>
        <v>0</v>
      </c>
      <c r="J33" s="40">
        <f>SUM(I32:I33)</f>
        <v>0</v>
      </c>
      <c r="L33" s="84">
        <v>48745</v>
      </c>
      <c r="M33" s="40"/>
      <c r="N33" s="100"/>
      <c r="O33" s="40">
        <f t="shared" si="38"/>
        <v>0</v>
      </c>
      <c r="P33" s="40"/>
      <c r="Q33" s="40"/>
      <c r="R33" s="40">
        <f t="shared" si="5"/>
        <v>0</v>
      </c>
      <c r="T33" s="84">
        <v>48745</v>
      </c>
      <c r="U33" s="40"/>
      <c r="V33" s="100"/>
      <c r="W33" s="40">
        <f t="shared" si="39"/>
        <v>0</v>
      </c>
      <c r="X33" s="40"/>
      <c r="Y33" s="40"/>
      <c r="Z33" s="40">
        <f t="shared" si="7"/>
        <v>0</v>
      </c>
      <c r="AB33" s="84">
        <v>48745</v>
      </c>
      <c r="AC33" s="40"/>
      <c r="AD33" s="100"/>
      <c r="AE33" s="40">
        <f t="shared" si="8"/>
        <v>0</v>
      </c>
      <c r="AF33" s="40"/>
      <c r="AG33" s="40"/>
      <c r="AH33" s="40">
        <f t="shared" si="9"/>
        <v>0</v>
      </c>
      <c r="AJ33" s="84">
        <v>48745</v>
      </c>
      <c r="AK33" s="40"/>
      <c r="AL33" s="100"/>
      <c r="AM33" s="40">
        <f t="shared" si="10"/>
        <v>0</v>
      </c>
      <c r="AN33" s="40"/>
      <c r="AO33" s="40"/>
      <c r="AP33" s="40">
        <f t="shared" si="11"/>
        <v>0</v>
      </c>
      <c r="AR33" s="84">
        <v>48745</v>
      </c>
      <c r="AS33" s="40"/>
      <c r="AT33" s="100"/>
      <c r="AU33" s="40">
        <f t="shared" si="12"/>
        <v>0</v>
      </c>
      <c r="AV33" s="40"/>
      <c r="AW33" s="40"/>
      <c r="AX33" s="40">
        <f t="shared" si="13"/>
        <v>0</v>
      </c>
      <c r="AZ33" s="84">
        <v>48745</v>
      </c>
      <c r="BA33" s="40"/>
      <c r="BB33" s="100"/>
      <c r="BC33" s="40"/>
      <c r="BD33" s="100"/>
      <c r="BE33" s="40">
        <f t="shared" si="14"/>
        <v>0</v>
      </c>
      <c r="BF33" s="40"/>
      <c r="BG33" s="40"/>
      <c r="BH33" s="40">
        <f t="shared" si="15"/>
        <v>0</v>
      </c>
      <c r="BJ33" s="84">
        <v>48745</v>
      </c>
      <c r="BK33" s="40"/>
      <c r="BL33" s="100"/>
      <c r="BM33" s="40">
        <f t="shared" si="16"/>
        <v>0</v>
      </c>
      <c r="BN33" s="40"/>
      <c r="BO33" s="40">
        <f t="shared" si="17"/>
        <v>0</v>
      </c>
      <c r="BQ33" s="84">
        <v>48745</v>
      </c>
      <c r="BR33" s="40"/>
      <c r="BS33" s="40"/>
      <c r="BT33" s="40"/>
      <c r="BU33" s="40"/>
      <c r="BV33" s="40">
        <v>0</v>
      </c>
      <c r="BX33" s="84">
        <v>48745</v>
      </c>
      <c r="BY33" s="40"/>
      <c r="BZ33" s="40"/>
      <c r="CA33" s="40"/>
      <c r="CB33" s="40"/>
      <c r="CC33" s="40">
        <v>0</v>
      </c>
      <c r="CE33" s="84">
        <v>48745</v>
      </c>
      <c r="CF33" s="40"/>
      <c r="CG33" s="40"/>
      <c r="CH33" s="40"/>
      <c r="CI33" s="40"/>
      <c r="CJ33" s="40">
        <v>0</v>
      </c>
      <c r="CL33" s="84">
        <v>48745</v>
      </c>
      <c r="CM33" s="40"/>
      <c r="CN33" s="40"/>
      <c r="CO33" s="40"/>
      <c r="CP33" s="40">
        <v>0</v>
      </c>
      <c r="CR33" s="84">
        <v>48745</v>
      </c>
      <c r="CS33" s="40"/>
      <c r="CT33" s="86">
        <v>0</v>
      </c>
      <c r="CU33" s="40">
        <f t="shared" si="18"/>
        <v>0</v>
      </c>
      <c r="CV33" s="40">
        <f t="shared" si="19"/>
        <v>0</v>
      </c>
      <c r="CX33" s="84">
        <v>48745</v>
      </c>
      <c r="CY33" s="40"/>
      <c r="CZ33" s="86"/>
      <c r="DA33" s="40">
        <f t="shared" si="20"/>
        <v>0</v>
      </c>
      <c r="DB33" s="40"/>
      <c r="DC33" s="40">
        <f t="shared" si="21"/>
        <v>0</v>
      </c>
      <c r="DD33" s="150"/>
      <c r="DE33" s="84">
        <v>48745</v>
      </c>
      <c r="DG33" s="40"/>
      <c r="DH33" s="86"/>
      <c r="DJ33" s="40">
        <v>0</v>
      </c>
      <c r="DK33" s="150"/>
      <c r="DL33" s="84">
        <v>48745</v>
      </c>
      <c r="DM33" s="40"/>
      <c r="DN33" s="86"/>
      <c r="DO33" s="40"/>
      <c r="DP33" s="86"/>
      <c r="DQ33" s="40"/>
      <c r="DR33" s="86"/>
      <c r="DS33" s="40"/>
      <c r="DT33" s="86"/>
      <c r="DU33" s="40">
        <f t="shared" si="22"/>
        <v>0</v>
      </c>
      <c r="DV33" s="40"/>
      <c r="DW33" s="40">
        <f t="shared" si="23"/>
        <v>0</v>
      </c>
      <c r="DX33" s="150"/>
      <c r="DY33" s="84">
        <v>48745</v>
      </c>
      <c r="DZ33" s="40"/>
      <c r="EA33" s="86"/>
      <c r="EB33" s="40">
        <f t="shared" si="24"/>
        <v>0</v>
      </c>
      <c r="EC33" s="40">
        <f t="shared" si="25"/>
        <v>0</v>
      </c>
      <c r="ED33" s="150"/>
      <c r="EE33" s="84">
        <v>48745</v>
      </c>
      <c r="EF33" s="40"/>
      <c r="EG33" s="40"/>
      <c r="EH33" s="40"/>
      <c r="EI33" s="40"/>
      <c r="EJ33" s="40">
        <f t="shared" si="27"/>
        <v>0</v>
      </c>
      <c r="EK33" s="40"/>
      <c r="EL33" s="84">
        <v>48745</v>
      </c>
      <c r="EQ33" s="40">
        <f t="shared" si="28"/>
        <v>0</v>
      </c>
      <c r="ER33" s="84"/>
      <c r="ES33" s="84">
        <v>48745</v>
      </c>
      <c r="EY33" s="84">
        <v>48745</v>
      </c>
      <c r="FA33" s="100"/>
      <c r="FB33" s="40">
        <f t="shared" si="29"/>
        <v>0</v>
      </c>
      <c r="FC33" s="40">
        <f t="shared" si="30"/>
        <v>0</v>
      </c>
      <c r="FE33" s="84">
        <v>48745</v>
      </c>
      <c r="FG33" s="100"/>
      <c r="FH33" s="40">
        <f t="shared" si="31"/>
        <v>0</v>
      </c>
      <c r="FI33" s="40">
        <f t="shared" si="32"/>
        <v>0</v>
      </c>
      <c r="FK33" s="84">
        <v>48745</v>
      </c>
      <c r="FP33" s="40">
        <f t="shared" si="33"/>
        <v>0</v>
      </c>
      <c r="FR33" s="84">
        <v>48745</v>
      </c>
      <c r="FW33" s="40">
        <f t="shared" si="34"/>
        <v>0</v>
      </c>
      <c r="FY33" s="84">
        <v>48745</v>
      </c>
      <c r="GD33" s="40">
        <f t="shared" si="35"/>
        <v>0</v>
      </c>
      <c r="GF33" s="84">
        <v>48745</v>
      </c>
      <c r="GK33" s="40">
        <f t="shared" si="36"/>
        <v>0</v>
      </c>
    </row>
    <row r="34" spans="2:193" x14ac:dyDescent="0.25">
      <c r="B34" s="84">
        <v>48944</v>
      </c>
      <c r="C34" s="84"/>
      <c r="D34" s="84">
        <v>48928</v>
      </c>
      <c r="E34" s="40">
        <f t="shared" si="0"/>
        <v>0</v>
      </c>
      <c r="F34" s="40">
        <f t="shared" si="1"/>
        <v>0</v>
      </c>
      <c r="G34" s="40">
        <f t="shared" si="2"/>
        <v>0</v>
      </c>
      <c r="H34" s="40">
        <v>0</v>
      </c>
      <c r="I34" s="40">
        <f t="shared" si="3"/>
        <v>0</v>
      </c>
      <c r="J34" s="40"/>
      <c r="L34" s="84">
        <v>48928</v>
      </c>
      <c r="M34" s="40"/>
      <c r="N34" s="100"/>
      <c r="O34" s="40">
        <f t="shared" si="38"/>
        <v>0</v>
      </c>
      <c r="P34" s="40"/>
      <c r="Q34" s="40"/>
      <c r="R34" s="40">
        <f t="shared" si="5"/>
        <v>0</v>
      </c>
      <c r="T34" s="84">
        <v>48928</v>
      </c>
      <c r="U34" s="40"/>
      <c r="V34" s="100"/>
      <c r="W34" s="40">
        <f t="shared" si="39"/>
        <v>0</v>
      </c>
      <c r="X34" s="40"/>
      <c r="Y34" s="40"/>
      <c r="Z34" s="40">
        <f t="shared" si="7"/>
        <v>0</v>
      </c>
      <c r="AB34" s="84">
        <v>48928</v>
      </c>
      <c r="AC34" s="40"/>
      <c r="AD34" s="100"/>
      <c r="AE34" s="40">
        <f t="shared" si="8"/>
        <v>0</v>
      </c>
      <c r="AF34" s="40"/>
      <c r="AG34" s="40"/>
      <c r="AH34" s="40">
        <f t="shared" si="9"/>
        <v>0</v>
      </c>
      <c r="AJ34" s="84">
        <v>48928</v>
      </c>
      <c r="AK34" s="40"/>
      <c r="AL34" s="100"/>
      <c r="AM34" s="40">
        <f t="shared" si="10"/>
        <v>0</v>
      </c>
      <c r="AN34" s="40"/>
      <c r="AO34" s="40"/>
      <c r="AP34" s="40">
        <f t="shared" si="11"/>
        <v>0</v>
      </c>
      <c r="AR34" s="84">
        <v>48928</v>
      </c>
      <c r="AS34" s="40"/>
      <c r="AT34" s="100"/>
      <c r="AU34" s="40">
        <f t="shared" si="12"/>
        <v>0</v>
      </c>
      <c r="AV34" s="40"/>
      <c r="AW34" s="40"/>
      <c r="AX34" s="40">
        <f t="shared" si="13"/>
        <v>0</v>
      </c>
      <c r="AZ34" s="84">
        <v>48928</v>
      </c>
      <c r="BA34" s="40"/>
      <c r="BB34" s="100"/>
      <c r="BC34" s="40"/>
      <c r="BD34" s="100"/>
      <c r="BE34" s="40">
        <f t="shared" si="14"/>
        <v>0</v>
      </c>
      <c r="BF34" s="40"/>
      <c r="BG34" s="40"/>
      <c r="BH34" s="40">
        <f t="shared" si="15"/>
        <v>0</v>
      </c>
      <c r="BJ34" s="84">
        <v>48928</v>
      </c>
      <c r="BK34" s="40"/>
      <c r="BL34" s="100"/>
      <c r="BM34" s="40">
        <f t="shared" si="16"/>
        <v>0</v>
      </c>
      <c r="BN34" s="40"/>
      <c r="BO34" s="40">
        <f t="shared" si="17"/>
        <v>0</v>
      </c>
      <c r="BQ34" s="84">
        <v>48928</v>
      </c>
      <c r="BR34" s="40"/>
      <c r="BS34" s="40"/>
      <c r="BT34" s="40"/>
      <c r="BU34" s="40"/>
      <c r="BV34" s="40">
        <v>0</v>
      </c>
      <c r="BX34" s="84">
        <v>48928</v>
      </c>
      <c r="BY34" s="40"/>
      <c r="BZ34" s="40"/>
      <c r="CA34" s="40"/>
      <c r="CB34" s="40"/>
      <c r="CC34" s="40">
        <v>0</v>
      </c>
      <c r="CE34" s="84">
        <v>48928</v>
      </c>
      <c r="CF34" s="40"/>
      <c r="CG34" s="40"/>
      <c r="CH34" s="40"/>
      <c r="CI34" s="40"/>
      <c r="CJ34" s="40">
        <v>0</v>
      </c>
      <c r="CL34" s="84">
        <v>48928</v>
      </c>
      <c r="CM34" s="40"/>
      <c r="CN34" s="40"/>
      <c r="CO34" s="40"/>
      <c r="CP34" s="40">
        <v>0</v>
      </c>
      <c r="CR34" s="84">
        <v>48928</v>
      </c>
      <c r="CS34" s="40"/>
      <c r="CT34" s="86">
        <v>0</v>
      </c>
      <c r="CU34" s="40">
        <f t="shared" si="18"/>
        <v>0</v>
      </c>
      <c r="CV34" s="40">
        <f t="shared" si="19"/>
        <v>0</v>
      </c>
      <c r="CX34" s="84">
        <v>48928</v>
      </c>
      <c r="CY34" s="40"/>
      <c r="CZ34" s="86"/>
      <c r="DA34" s="40">
        <f t="shared" si="20"/>
        <v>0</v>
      </c>
      <c r="DB34" s="40"/>
      <c r="DC34" s="40">
        <f t="shared" si="21"/>
        <v>0</v>
      </c>
      <c r="DD34" s="150"/>
      <c r="DE34" s="84">
        <v>48928</v>
      </c>
      <c r="DG34" s="40"/>
      <c r="DH34" s="86"/>
      <c r="DJ34" s="40">
        <v>0</v>
      </c>
      <c r="DK34" s="150"/>
      <c r="DL34" s="84">
        <v>48928</v>
      </c>
      <c r="DM34" s="40"/>
      <c r="DN34" s="86"/>
      <c r="DO34" s="40"/>
      <c r="DP34" s="86"/>
      <c r="DQ34" s="40"/>
      <c r="DR34" s="86"/>
      <c r="DS34" s="40"/>
      <c r="DT34" s="86"/>
      <c r="DU34" s="40">
        <f t="shared" si="22"/>
        <v>0</v>
      </c>
      <c r="DV34" s="40"/>
      <c r="DW34" s="40">
        <f t="shared" si="23"/>
        <v>0</v>
      </c>
      <c r="DX34" s="150"/>
      <c r="DY34" s="84">
        <v>48928</v>
      </c>
      <c r="DZ34" s="40"/>
      <c r="EA34" s="86"/>
      <c r="EB34" s="40">
        <f t="shared" si="24"/>
        <v>0</v>
      </c>
      <c r="EC34" s="40">
        <f t="shared" si="25"/>
        <v>0</v>
      </c>
      <c r="ED34" s="150"/>
      <c r="EE34" s="84">
        <v>48928</v>
      </c>
      <c r="EF34" s="40"/>
      <c r="EG34" s="40"/>
      <c r="EH34" s="40"/>
      <c r="EI34" s="40"/>
      <c r="EJ34" s="40">
        <f t="shared" si="27"/>
        <v>0</v>
      </c>
      <c r="EK34" s="40"/>
      <c r="EL34" s="84">
        <v>48928</v>
      </c>
      <c r="EQ34" s="40">
        <f t="shared" si="28"/>
        <v>0</v>
      </c>
      <c r="ER34" s="84"/>
      <c r="ES34" s="84">
        <v>48928</v>
      </c>
      <c r="EY34" s="84">
        <v>48928</v>
      </c>
      <c r="FA34" s="100"/>
      <c r="FB34" s="40">
        <f t="shared" si="29"/>
        <v>0</v>
      </c>
      <c r="FC34" s="40">
        <f t="shared" si="30"/>
        <v>0</v>
      </c>
      <c r="FE34" s="84">
        <v>48928</v>
      </c>
      <c r="FG34" s="100"/>
      <c r="FH34" s="40">
        <f t="shared" si="31"/>
        <v>0</v>
      </c>
      <c r="FI34" s="40">
        <f t="shared" si="32"/>
        <v>0</v>
      </c>
      <c r="FK34" s="84">
        <v>48928</v>
      </c>
      <c r="FP34" s="40">
        <f t="shared" si="33"/>
        <v>0</v>
      </c>
      <c r="FR34" s="84">
        <v>48928</v>
      </c>
      <c r="FW34" s="40">
        <f t="shared" si="34"/>
        <v>0</v>
      </c>
      <c r="FY34" s="84">
        <v>48928</v>
      </c>
      <c r="GD34" s="40">
        <f t="shared" si="35"/>
        <v>0</v>
      </c>
      <c r="GF34" s="84">
        <v>48928</v>
      </c>
      <c r="GK34" s="40">
        <f t="shared" si="36"/>
        <v>0</v>
      </c>
    </row>
    <row r="35" spans="2:193" x14ac:dyDescent="0.25">
      <c r="B35" s="84">
        <v>49125</v>
      </c>
      <c r="C35" s="84"/>
      <c r="D35" s="84">
        <v>49110</v>
      </c>
      <c r="E35" s="40">
        <f t="shared" si="0"/>
        <v>0</v>
      </c>
      <c r="F35" s="40">
        <f t="shared" si="1"/>
        <v>0</v>
      </c>
      <c r="G35" s="40">
        <f t="shared" si="2"/>
        <v>0</v>
      </c>
      <c r="H35" s="40">
        <v>0</v>
      </c>
      <c r="I35" s="40">
        <f t="shared" si="3"/>
        <v>0</v>
      </c>
      <c r="J35" s="40">
        <f>SUM(I34:I35)</f>
        <v>0</v>
      </c>
      <c r="L35" s="84">
        <v>49110</v>
      </c>
      <c r="M35" s="40"/>
      <c r="N35" s="100"/>
      <c r="O35" s="40">
        <f t="shared" si="38"/>
        <v>0</v>
      </c>
      <c r="P35" s="40"/>
      <c r="Q35" s="40"/>
      <c r="R35" s="40">
        <f t="shared" si="5"/>
        <v>0</v>
      </c>
      <c r="T35" s="84">
        <v>49110</v>
      </c>
      <c r="U35" s="40"/>
      <c r="V35" s="100"/>
      <c r="W35" s="40">
        <f t="shared" si="39"/>
        <v>0</v>
      </c>
      <c r="X35" s="40"/>
      <c r="Y35" s="40"/>
      <c r="Z35" s="40">
        <f t="shared" si="7"/>
        <v>0</v>
      </c>
      <c r="AB35" s="84">
        <v>49110</v>
      </c>
      <c r="AC35" s="40"/>
      <c r="AD35" s="100"/>
      <c r="AE35" s="40">
        <f t="shared" si="8"/>
        <v>0</v>
      </c>
      <c r="AF35" s="40"/>
      <c r="AG35" s="40"/>
      <c r="AH35" s="40">
        <f t="shared" si="9"/>
        <v>0</v>
      </c>
      <c r="AJ35" s="84">
        <v>49110</v>
      </c>
      <c r="AK35" s="40"/>
      <c r="AL35" s="100"/>
      <c r="AM35" s="40">
        <f t="shared" si="10"/>
        <v>0</v>
      </c>
      <c r="AN35" s="40"/>
      <c r="AO35" s="40"/>
      <c r="AP35" s="40">
        <f t="shared" si="11"/>
        <v>0</v>
      </c>
      <c r="AR35" s="84">
        <v>49110</v>
      </c>
      <c r="AS35" s="40"/>
      <c r="AT35" s="100"/>
      <c r="AU35" s="40">
        <f t="shared" si="12"/>
        <v>0</v>
      </c>
      <c r="AV35" s="40"/>
      <c r="AW35" s="40"/>
      <c r="AX35" s="40">
        <f t="shared" si="13"/>
        <v>0</v>
      </c>
      <c r="AZ35" s="84">
        <v>49110</v>
      </c>
      <c r="BA35" s="40"/>
      <c r="BB35" s="100"/>
      <c r="BC35" s="40"/>
      <c r="BD35" s="100"/>
      <c r="BE35" s="40">
        <f t="shared" si="14"/>
        <v>0</v>
      </c>
      <c r="BF35" s="40"/>
      <c r="BG35" s="40"/>
      <c r="BH35" s="40">
        <f t="shared" si="15"/>
        <v>0</v>
      </c>
      <c r="BJ35" s="84">
        <v>49110</v>
      </c>
      <c r="BK35" s="40"/>
      <c r="BL35" s="100"/>
      <c r="BM35" s="40">
        <f t="shared" si="16"/>
        <v>0</v>
      </c>
      <c r="BN35" s="40"/>
      <c r="BO35" s="40">
        <f t="shared" si="17"/>
        <v>0</v>
      </c>
      <c r="BQ35" s="84">
        <v>49110</v>
      </c>
      <c r="BR35" s="40"/>
      <c r="BS35" s="40"/>
      <c r="BT35" s="40"/>
      <c r="BU35" s="40"/>
      <c r="BV35" s="40">
        <v>0</v>
      </c>
      <c r="BX35" s="84">
        <v>49110</v>
      </c>
      <c r="BY35" s="40"/>
      <c r="BZ35" s="40"/>
      <c r="CA35" s="40"/>
      <c r="CB35" s="40"/>
      <c r="CC35" s="40">
        <v>0</v>
      </c>
      <c r="CE35" s="84">
        <v>49110</v>
      </c>
      <c r="CF35" s="40"/>
      <c r="CG35" s="40"/>
      <c r="CH35" s="40"/>
      <c r="CI35" s="40"/>
      <c r="CJ35" s="40">
        <v>0</v>
      </c>
      <c r="CL35" s="84">
        <v>49110</v>
      </c>
      <c r="CM35" s="40"/>
      <c r="CN35" s="40"/>
      <c r="CO35" s="40"/>
      <c r="CP35" s="40">
        <v>0</v>
      </c>
      <c r="CR35" s="84">
        <v>49110</v>
      </c>
      <c r="CS35" s="40"/>
      <c r="CT35" s="86">
        <v>0</v>
      </c>
      <c r="CU35" s="40">
        <f t="shared" si="18"/>
        <v>0</v>
      </c>
      <c r="CV35" s="40">
        <f t="shared" si="19"/>
        <v>0</v>
      </c>
      <c r="CX35" s="84">
        <v>49110</v>
      </c>
      <c r="CY35" s="40"/>
      <c r="CZ35" s="86"/>
      <c r="DA35" s="40">
        <f t="shared" si="20"/>
        <v>0</v>
      </c>
      <c r="DB35" s="40"/>
      <c r="DC35" s="40">
        <f t="shared" si="21"/>
        <v>0</v>
      </c>
      <c r="DD35" s="150"/>
      <c r="DE35" s="84">
        <v>49110</v>
      </c>
      <c r="DG35" s="40"/>
      <c r="DH35" s="86"/>
      <c r="DJ35" s="40">
        <v>0</v>
      </c>
      <c r="DK35" s="150"/>
      <c r="DL35" s="84">
        <v>49110</v>
      </c>
      <c r="DM35" s="40"/>
      <c r="DN35" s="86"/>
      <c r="DO35" s="40"/>
      <c r="DP35" s="86"/>
      <c r="DQ35" s="40"/>
      <c r="DR35" s="86"/>
      <c r="DS35" s="40"/>
      <c r="DT35" s="86"/>
      <c r="DU35" s="40">
        <f t="shared" si="22"/>
        <v>0</v>
      </c>
      <c r="DV35" s="40"/>
      <c r="DW35" s="40">
        <f t="shared" si="23"/>
        <v>0</v>
      </c>
      <c r="DX35" s="150"/>
      <c r="DY35" s="84">
        <v>49110</v>
      </c>
      <c r="DZ35" s="40"/>
      <c r="EA35" s="86"/>
      <c r="EB35" s="40">
        <f t="shared" si="24"/>
        <v>0</v>
      </c>
      <c r="EC35" s="40">
        <f t="shared" si="25"/>
        <v>0</v>
      </c>
      <c r="ED35" s="150"/>
      <c r="EE35" s="84">
        <v>49110</v>
      </c>
      <c r="EF35" s="40"/>
      <c r="EG35" s="40"/>
      <c r="EH35" s="40"/>
      <c r="EI35" s="40"/>
      <c r="EJ35" s="40">
        <f t="shared" si="27"/>
        <v>0</v>
      </c>
      <c r="EK35" s="40"/>
      <c r="EL35" s="84">
        <v>49110</v>
      </c>
      <c r="EQ35" s="40">
        <f t="shared" si="28"/>
        <v>0</v>
      </c>
      <c r="ER35" s="84"/>
      <c r="ES35" s="84">
        <v>49110</v>
      </c>
      <c r="EY35" s="84">
        <v>49110</v>
      </c>
      <c r="FA35" s="100"/>
      <c r="FB35" s="40">
        <f t="shared" si="29"/>
        <v>0</v>
      </c>
      <c r="FC35" s="40">
        <f t="shared" si="30"/>
        <v>0</v>
      </c>
      <c r="FE35" s="84">
        <v>49110</v>
      </c>
      <c r="FG35" s="100"/>
      <c r="FH35" s="40">
        <f t="shared" si="31"/>
        <v>0</v>
      </c>
      <c r="FI35" s="40">
        <f t="shared" si="32"/>
        <v>0</v>
      </c>
      <c r="FK35" s="84">
        <v>49110</v>
      </c>
      <c r="FP35" s="40">
        <f t="shared" si="33"/>
        <v>0</v>
      </c>
      <c r="FR35" s="84">
        <v>49110</v>
      </c>
      <c r="FW35" s="40">
        <f t="shared" si="34"/>
        <v>0</v>
      </c>
      <c r="FY35" s="84">
        <v>49110</v>
      </c>
      <c r="GD35" s="40">
        <f t="shared" si="35"/>
        <v>0</v>
      </c>
      <c r="GF35" s="84">
        <v>49110</v>
      </c>
      <c r="GK35" s="40">
        <f t="shared" si="36"/>
        <v>0</v>
      </c>
    </row>
    <row r="36" spans="2:193" x14ac:dyDescent="0.25">
      <c r="B36" s="84">
        <v>49309</v>
      </c>
      <c r="C36" s="84"/>
      <c r="D36" s="84">
        <v>49293</v>
      </c>
      <c r="E36" s="40">
        <f t="shared" si="0"/>
        <v>0</v>
      </c>
      <c r="F36" s="40">
        <f t="shared" si="1"/>
        <v>0</v>
      </c>
      <c r="G36" s="40">
        <f t="shared" si="2"/>
        <v>0</v>
      </c>
      <c r="H36" s="40">
        <v>0</v>
      </c>
      <c r="I36" s="40">
        <f t="shared" si="3"/>
        <v>0</v>
      </c>
      <c r="J36" s="40"/>
      <c r="L36" s="84">
        <v>49293</v>
      </c>
      <c r="M36" s="40"/>
      <c r="N36" s="100"/>
      <c r="O36" s="40">
        <f t="shared" si="38"/>
        <v>0</v>
      </c>
      <c r="P36" s="40"/>
      <c r="Q36" s="40"/>
      <c r="R36" s="40">
        <f t="shared" si="5"/>
        <v>0</v>
      </c>
      <c r="T36" s="84">
        <v>49293</v>
      </c>
      <c r="U36" s="40"/>
      <c r="V36" s="100"/>
      <c r="W36" s="40">
        <f t="shared" si="39"/>
        <v>0</v>
      </c>
      <c r="X36" s="40"/>
      <c r="Y36" s="40"/>
      <c r="Z36" s="40">
        <f t="shared" si="7"/>
        <v>0</v>
      </c>
      <c r="AB36" s="84">
        <v>49293</v>
      </c>
      <c r="AC36" s="40"/>
      <c r="AD36" s="100"/>
      <c r="AE36" s="40">
        <f t="shared" si="8"/>
        <v>0</v>
      </c>
      <c r="AF36" s="40"/>
      <c r="AG36" s="40"/>
      <c r="AH36" s="40">
        <f t="shared" si="9"/>
        <v>0</v>
      </c>
      <c r="AJ36" s="84">
        <v>49293</v>
      </c>
      <c r="AK36" s="40"/>
      <c r="AL36" s="100"/>
      <c r="AM36" s="40">
        <f t="shared" si="10"/>
        <v>0</v>
      </c>
      <c r="AN36" s="40"/>
      <c r="AO36" s="40"/>
      <c r="AP36" s="40">
        <f t="shared" si="11"/>
        <v>0</v>
      </c>
      <c r="AR36" s="84">
        <v>49293</v>
      </c>
      <c r="AS36" s="40"/>
      <c r="AT36" s="100"/>
      <c r="AU36" s="40">
        <f t="shared" si="12"/>
        <v>0</v>
      </c>
      <c r="AV36" s="40"/>
      <c r="AW36" s="40"/>
      <c r="AX36" s="40">
        <f t="shared" si="13"/>
        <v>0</v>
      </c>
      <c r="AZ36" s="84">
        <v>49293</v>
      </c>
      <c r="BA36" s="40"/>
      <c r="BB36" s="100"/>
      <c r="BC36" s="40"/>
      <c r="BD36" s="100"/>
      <c r="BE36" s="40">
        <f t="shared" si="14"/>
        <v>0</v>
      </c>
      <c r="BF36" s="40"/>
      <c r="BG36" s="40"/>
      <c r="BH36" s="40">
        <f t="shared" si="15"/>
        <v>0</v>
      </c>
      <c r="BJ36" s="84">
        <v>49293</v>
      </c>
      <c r="BK36" s="40"/>
      <c r="BL36" s="100"/>
      <c r="BM36" s="40">
        <f t="shared" si="16"/>
        <v>0</v>
      </c>
      <c r="BN36" s="40"/>
      <c r="BO36" s="40">
        <f t="shared" si="17"/>
        <v>0</v>
      </c>
      <c r="BQ36" s="84">
        <v>49293</v>
      </c>
      <c r="BR36" s="40"/>
      <c r="BS36" s="40"/>
      <c r="BT36" s="40"/>
      <c r="BU36" s="40"/>
      <c r="BV36" s="40">
        <v>0</v>
      </c>
      <c r="BX36" s="84">
        <v>49293</v>
      </c>
      <c r="BY36" s="40"/>
      <c r="BZ36" s="40"/>
      <c r="CA36" s="40"/>
      <c r="CB36" s="40"/>
      <c r="CC36" s="40">
        <v>0</v>
      </c>
      <c r="CE36" s="84">
        <v>49293</v>
      </c>
      <c r="CF36" s="40"/>
      <c r="CG36" s="40"/>
      <c r="CH36" s="40"/>
      <c r="CI36" s="40"/>
      <c r="CJ36" s="40">
        <v>0</v>
      </c>
      <c r="CL36" s="84">
        <v>49293</v>
      </c>
      <c r="CM36" s="40"/>
      <c r="CN36" s="40"/>
      <c r="CO36" s="40"/>
      <c r="CP36" s="40">
        <v>0</v>
      </c>
      <c r="CR36" s="84">
        <v>49293</v>
      </c>
      <c r="CS36" s="40"/>
      <c r="CT36" s="86">
        <v>0</v>
      </c>
      <c r="CU36" s="40">
        <f t="shared" si="18"/>
        <v>0</v>
      </c>
      <c r="CV36" s="40">
        <f t="shared" si="19"/>
        <v>0</v>
      </c>
      <c r="CX36" s="84">
        <v>49293</v>
      </c>
      <c r="CY36" s="40"/>
      <c r="CZ36" s="86"/>
      <c r="DA36" s="40">
        <f t="shared" si="20"/>
        <v>0</v>
      </c>
      <c r="DB36" s="40"/>
      <c r="DC36" s="40">
        <f t="shared" si="21"/>
        <v>0</v>
      </c>
      <c r="DD36" s="150"/>
      <c r="DE36" s="84">
        <v>49293</v>
      </c>
      <c r="DG36" s="40"/>
      <c r="DH36" s="86"/>
      <c r="DJ36" s="40">
        <v>0</v>
      </c>
      <c r="DK36" s="150"/>
      <c r="DL36" s="84">
        <v>49293</v>
      </c>
      <c r="DM36" s="40"/>
      <c r="DN36" s="86"/>
      <c r="DO36" s="40"/>
      <c r="DP36" s="86"/>
      <c r="DQ36" s="40"/>
      <c r="DR36" s="86"/>
      <c r="DS36" s="40"/>
      <c r="DT36" s="86"/>
      <c r="DU36" s="40">
        <f t="shared" si="22"/>
        <v>0</v>
      </c>
      <c r="DV36" s="40"/>
      <c r="DW36" s="40">
        <f t="shared" si="23"/>
        <v>0</v>
      </c>
      <c r="DX36" s="150"/>
      <c r="DY36" s="84">
        <v>49293</v>
      </c>
      <c r="DZ36" s="40"/>
      <c r="EA36" s="86"/>
      <c r="EB36" s="40">
        <f t="shared" si="24"/>
        <v>0</v>
      </c>
      <c r="EC36" s="40">
        <f t="shared" si="25"/>
        <v>0</v>
      </c>
      <c r="ED36" s="150"/>
      <c r="EE36" s="84">
        <v>49293</v>
      </c>
      <c r="EF36" s="40"/>
      <c r="EG36" s="40"/>
      <c r="EH36" s="40"/>
      <c r="EI36" s="40"/>
      <c r="EJ36" s="40">
        <f t="shared" si="27"/>
        <v>0</v>
      </c>
      <c r="EK36" s="40"/>
      <c r="EL36" s="84">
        <v>49293</v>
      </c>
      <c r="EQ36" s="40">
        <f t="shared" si="28"/>
        <v>0</v>
      </c>
      <c r="ER36" s="84"/>
      <c r="ES36" s="84">
        <v>49293</v>
      </c>
      <c r="EY36" s="84">
        <v>49293</v>
      </c>
      <c r="FA36" s="100"/>
      <c r="FB36" s="40">
        <f t="shared" si="29"/>
        <v>0</v>
      </c>
      <c r="FC36" s="40">
        <f t="shared" si="30"/>
        <v>0</v>
      </c>
      <c r="FE36" s="84">
        <v>49293</v>
      </c>
      <c r="FG36" s="100"/>
      <c r="FH36" s="40">
        <f t="shared" si="31"/>
        <v>0</v>
      </c>
      <c r="FI36" s="40">
        <f t="shared" si="32"/>
        <v>0</v>
      </c>
      <c r="FK36" s="84">
        <v>49293</v>
      </c>
      <c r="FP36" s="40">
        <f t="shared" si="33"/>
        <v>0</v>
      </c>
      <c r="FR36" s="84">
        <v>49293</v>
      </c>
      <c r="FW36" s="40">
        <f t="shared" si="34"/>
        <v>0</v>
      </c>
      <c r="FY36" s="84">
        <v>49293</v>
      </c>
      <c r="GD36" s="40">
        <f t="shared" si="35"/>
        <v>0</v>
      </c>
      <c r="GF36" s="84">
        <v>49293</v>
      </c>
      <c r="GK36" s="40">
        <f t="shared" si="36"/>
        <v>0</v>
      </c>
    </row>
    <row r="37" spans="2:193" x14ac:dyDescent="0.25">
      <c r="B37" s="84">
        <v>49490</v>
      </c>
      <c r="C37" s="84"/>
      <c r="D37" s="84">
        <v>49475</v>
      </c>
      <c r="E37" s="40">
        <f t="shared" si="0"/>
        <v>0</v>
      </c>
      <c r="F37" s="40">
        <f t="shared" si="1"/>
        <v>0</v>
      </c>
      <c r="G37" s="40">
        <f t="shared" si="2"/>
        <v>0</v>
      </c>
      <c r="H37" s="40">
        <v>0</v>
      </c>
      <c r="I37" s="40">
        <f t="shared" si="3"/>
        <v>0</v>
      </c>
      <c r="J37" s="40">
        <f>SUM(I36:I37)</f>
        <v>0</v>
      </c>
      <c r="L37" s="84">
        <v>49475</v>
      </c>
      <c r="M37" s="40"/>
      <c r="N37" s="100"/>
      <c r="O37" s="40">
        <f t="shared" si="38"/>
        <v>0</v>
      </c>
      <c r="P37" s="40"/>
      <c r="Q37" s="40"/>
      <c r="R37" s="40">
        <f t="shared" si="5"/>
        <v>0</v>
      </c>
      <c r="T37" s="84">
        <v>49475</v>
      </c>
      <c r="U37" s="40"/>
      <c r="V37" s="100"/>
      <c r="W37" s="40">
        <f t="shared" si="39"/>
        <v>0</v>
      </c>
      <c r="X37" s="40"/>
      <c r="Y37" s="40"/>
      <c r="Z37" s="40">
        <f t="shared" si="7"/>
        <v>0</v>
      </c>
      <c r="AB37" s="84">
        <v>49475</v>
      </c>
      <c r="AC37" s="40"/>
      <c r="AD37" s="100"/>
      <c r="AE37" s="40">
        <f t="shared" si="8"/>
        <v>0</v>
      </c>
      <c r="AF37" s="40"/>
      <c r="AG37" s="40"/>
      <c r="AH37" s="40">
        <f t="shared" si="9"/>
        <v>0</v>
      </c>
      <c r="AJ37" s="84">
        <v>49475</v>
      </c>
      <c r="AK37" s="40"/>
      <c r="AL37" s="100"/>
      <c r="AM37" s="40">
        <f t="shared" si="10"/>
        <v>0</v>
      </c>
      <c r="AN37" s="40"/>
      <c r="AO37" s="40"/>
      <c r="AP37" s="40">
        <f t="shared" si="11"/>
        <v>0</v>
      </c>
      <c r="AR37" s="84">
        <v>49475</v>
      </c>
      <c r="AS37" s="40"/>
      <c r="AT37" s="100"/>
      <c r="AU37" s="40">
        <f t="shared" si="12"/>
        <v>0</v>
      </c>
      <c r="AV37" s="40"/>
      <c r="AW37" s="40"/>
      <c r="AX37" s="40">
        <f t="shared" si="13"/>
        <v>0</v>
      </c>
      <c r="AZ37" s="84">
        <v>49475</v>
      </c>
      <c r="BA37" s="40"/>
      <c r="BB37" s="100"/>
      <c r="BC37" s="40"/>
      <c r="BD37" s="100"/>
      <c r="BE37" s="40">
        <f t="shared" si="14"/>
        <v>0</v>
      </c>
      <c r="BF37" s="40"/>
      <c r="BG37" s="40"/>
      <c r="BH37" s="40">
        <f t="shared" si="15"/>
        <v>0</v>
      </c>
      <c r="BJ37" s="84">
        <v>49475</v>
      </c>
      <c r="BK37" s="40"/>
      <c r="BL37" s="100"/>
      <c r="BM37" s="40">
        <f t="shared" si="16"/>
        <v>0</v>
      </c>
      <c r="BN37" s="40"/>
      <c r="BO37" s="40">
        <f t="shared" si="17"/>
        <v>0</v>
      </c>
      <c r="BQ37" s="84">
        <v>49475</v>
      </c>
      <c r="BR37" s="40"/>
      <c r="BS37" s="40"/>
      <c r="BT37" s="40"/>
      <c r="BU37" s="40"/>
      <c r="BV37" s="40">
        <v>0</v>
      </c>
      <c r="BX37" s="84">
        <v>49475</v>
      </c>
      <c r="BY37" s="40"/>
      <c r="BZ37" s="40"/>
      <c r="CA37" s="40"/>
      <c r="CB37" s="40"/>
      <c r="CC37" s="40">
        <v>0</v>
      </c>
      <c r="CE37" s="84">
        <v>49475</v>
      </c>
      <c r="CF37" s="40"/>
      <c r="CG37" s="40"/>
      <c r="CH37" s="40"/>
      <c r="CI37" s="40"/>
      <c r="CJ37" s="40">
        <v>0</v>
      </c>
      <c r="CL37" s="84">
        <v>49475</v>
      </c>
      <c r="CM37" s="40"/>
      <c r="CN37" s="40"/>
      <c r="CO37" s="40"/>
      <c r="CP37" s="40">
        <v>0</v>
      </c>
      <c r="CR37" s="84">
        <v>49475</v>
      </c>
      <c r="CS37" s="40"/>
      <c r="CT37" s="86">
        <v>0</v>
      </c>
      <c r="CU37" s="40">
        <f t="shared" si="18"/>
        <v>0</v>
      </c>
      <c r="CV37" s="40">
        <f t="shared" si="19"/>
        <v>0</v>
      </c>
      <c r="CX37" s="84">
        <v>49475</v>
      </c>
      <c r="CY37" s="40"/>
      <c r="CZ37" s="86"/>
      <c r="DA37" s="40">
        <f t="shared" si="20"/>
        <v>0</v>
      </c>
      <c r="DB37" s="40"/>
      <c r="DC37" s="40">
        <f t="shared" si="21"/>
        <v>0</v>
      </c>
      <c r="DD37" s="150"/>
      <c r="DE37" s="84">
        <v>49475</v>
      </c>
      <c r="DG37" s="40"/>
      <c r="DH37" s="86"/>
      <c r="DJ37" s="40">
        <v>0</v>
      </c>
      <c r="DK37" s="150"/>
      <c r="DL37" s="84">
        <v>49475</v>
      </c>
      <c r="DM37" s="40"/>
      <c r="DN37" s="86"/>
      <c r="DO37" s="40"/>
      <c r="DP37" s="86"/>
      <c r="DQ37" s="40"/>
      <c r="DR37" s="86"/>
      <c r="DS37" s="40"/>
      <c r="DT37" s="86"/>
      <c r="DU37" s="40">
        <f t="shared" si="22"/>
        <v>0</v>
      </c>
      <c r="DV37" s="40"/>
      <c r="DW37" s="40">
        <f t="shared" si="23"/>
        <v>0</v>
      </c>
      <c r="DX37" s="150"/>
      <c r="DY37" s="84">
        <v>49475</v>
      </c>
      <c r="DZ37" s="40"/>
      <c r="EA37" s="86"/>
      <c r="EB37" s="40">
        <f t="shared" si="24"/>
        <v>0</v>
      </c>
      <c r="EC37" s="40">
        <f t="shared" si="25"/>
        <v>0</v>
      </c>
      <c r="ED37" s="150"/>
      <c r="EE37" s="84">
        <v>49475</v>
      </c>
      <c r="EF37" s="40"/>
      <c r="EG37" s="40"/>
      <c r="EH37" s="40"/>
      <c r="EI37" s="40"/>
      <c r="EJ37" s="40">
        <f t="shared" si="27"/>
        <v>0</v>
      </c>
      <c r="EK37" s="40"/>
      <c r="EL37" s="84">
        <v>49475</v>
      </c>
      <c r="EQ37" s="40">
        <f t="shared" si="28"/>
        <v>0</v>
      </c>
      <c r="ER37" s="84"/>
      <c r="ES37" s="84">
        <v>49475</v>
      </c>
      <c r="EY37" s="84">
        <v>49475</v>
      </c>
      <c r="FA37" s="100"/>
      <c r="FB37" s="40">
        <f t="shared" si="29"/>
        <v>0</v>
      </c>
      <c r="FC37" s="40">
        <f t="shared" si="30"/>
        <v>0</v>
      </c>
      <c r="FE37" s="84">
        <v>49475</v>
      </c>
      <c r="FG37" s="100"/>
      <c r="FH37" s="40">
        <f t="shared" si="31"/>
        <v>0</v>
      </c>
      <c r="FI37" s="40">
        <f t="shared" si="32"/>
        <v>0</v>
      </c>
      <c r="FK37" s="84">
        <v>49475</v>
      </c>
      <c r="FP37" s="40">
        <f t="shared" si="33"/>
        <v>0</v>
      </c>
      <c r="FR37" s="84">
        <v>49475</v>
      </c>
      <c r="FW37" s="40">
        <f t="shared" si="34"/>
        <v>0</v>
      </c>
      <c r="FY37" s="84">
        <v>49475</v>
      </c>
      <c r="GD37" s="40">
        <f t="shared" si="35"/>
        <v>0</v>
      </c>
      <c r="GF37" s="84">
        <v>49475</v>
      </c>
      <c r="GK37" s="40">
        <f t="shared" si="36"/>
        <v>0</v>
      </c>
    </row>
    <row r="38" spans="2:193" x14ac:dyDescent="0.25">
      <c r="B38" s="84">
        <v>49674</v>
      </c>
      <c r="C38" s="84"/>
      <c r="D38" s="84">
        <v>49658</v>
      </c>
      <c r="E38" s="40">
        <f t="shared" si="0"/>
        <v>0</v>
      </c>
      <c r="F38" s="40">
        <f t="shared" si="1"/>
        <v>0</v>
      </c>
      <c r="G38" s="40">
        <f t="shared" si="2"/>
        <v>0</v>
      </c>
      <c r="H38" s="40">
        <v>0</v>
      </c>
      <c r="I38" s="40">
        <f t="shared" si="3"/>
        <v>0</v>
      </c>
      <c r="J38" s="40"/>
      <c r="L38" s="84">
        <v>49658</v>
      </c>
      <c r="M38" s="40"/>
      <c r="N38" s="100"/>
      <c r="O38" s="40">
        <f t="shared" si="38"/>
        <v>0</v>
      </c>
      <c r="P38" s="40"/>
      <c r="Q38" s="40"/>
      <c r="R38" s="40">
        <f t="shared" si="5"/>
        <v>0</v>
      </c>
      <c r="T38" s="84">
        <v>49658</v>
      </c>
      <c r="U38" s="40"/>
      <c r="V38" s="100"/>
      <c r="W38" s="40">
        <f t="shared" si="39"/>
        <v>0</v>
      </c>
      <c r="X38" s="40"/>
      <c r="Y38" s="40"/>
      <c r="Z38" s="40">
        <f t="shared" si="7"/>
        <v>0</v>
      </c>
      <c r="AB38" s="84">
        <v>49658</v>
      </c>
      <c r="AC38" s="40"/>
      <c r="AD38" s="100"/>
      <c r="AE38" s="40">
        <f t="shared" si="8"/>
        <v>0</v>
      </c>
      <c r="AF38" s="40"/>
      <c r="AG38" s="40"/>
      <c r="AH38" s="40">
        <f t="shared" si="9"/>
        <v>0</v>
      </c>
      <c r="AJ38" s="84">
        <v>49658</v>
      </c>
      <c r="AK38" s="40"/>
      <c r="AL38" s="100"/>
      <c r="AM38" s="40">
        <f t="shared" si="10"/>
        <v>0</v>
      </c>
      <c r="AN38" s="40"/>
      <c r="AO38" s="40"/>
      <c r="AP38" s="40">
        <f t="shared" si="11"/>
        <v>0</v>
      </c>
      <c r="AR38" s="84">
        <v>49658</v>
      </c>
      <c r="AS38" s="40"/>
      <c r="AT38" s="100"/>
      <c r="AU38" s="40">
        <f t="shared" si="12"/>
        <v>0</v>
      </c>
      <c r="AV38" s="40"/>
      <c r="AW38" s="40"/>
      <c r="AX38" s="40">
        <f t="shared" si="13"/>
        <v>0</v>
      </c>
      <c r="AZ38" s="84">
        <v>49658</v>
      </c>
      <c r="BA38" s="40"/>
      <c r="BB38" s="100"/>
      <c r="BC38" s="40"/>
      <c r="BD38" s="100"/>
      <c r="BE38" s="40">
        <f t="shared" si="14"/>
        <v>0</v>
      </c>
      <c r="BF38" s="40"/>
      <c r="BG38" s="40"/>
      <c r="BH38" s="40">
        <f t="shared" si="15"/>
        <v>0</v>
      </c>
      <c r="BJ38" s="84">
        <v>49658</v>
      </c>
      <c r="BK38" s="40"/>
      <c r="BL38" s="100"/>
      <c r="BM38" s="40">
        <f t="shared" si="16"/>
        <v>0</v>
      </c>
      <c r="BN38" s="40"/>
      <c r="BO38" s="40">
        <f t="shared" si="17"/>
        <v>0</v>
      </c>
      <c r="BQ38" s="84">
        <v>49658</v>
      </c>
      <c r="BR38" s="40"/>
      <c r="BS38" s="40"/>
      <c r="BT38" s="40"/>
      <c r="BU38" s="40"/>
      <c r="BV38" s="40">
        <v>0</v>
      </c>
      <c r="BX38" s="84">
        <v>49658</v>
      </c>
      <c r="BY38" s="40"/>
      <c r="BZ38" s="40"/>
      <c r="CA38" s="40"/>
      <c r="CB38" s="40"/>
      <c r="CC38" s="40">
        <v>0</v>
      </c>
      <c r="CE38" s="84">
        <v>49658</v>
      </c>
      <c r="CF38" s="40"/>
      <c r="CG38" s="40"/>
      <c r="CH38" s="40"/>
      <c r="CI38" s="40"/>
      <c r="CJ38" s="40">
        <v>0</v>
      </c>
      <c r="CL38" s="84">
        <v>49658</v>
      </c>
      <c r="CM38" s="40"/>
      <c r="CN38" s="40"/>
      <c r="CO38" s="40"/>
      <c r="CP38" s="40">
        <v>0</v>
      </c>
      <c r="CR38" s="84">
        <v>49658</v>
      </c>
      <c r="CS38" s="40"/>
      <c r="CT38" s="86">
        <v>0</v>
      </c>
      <c r="CU38" s="40">
        <f t="shared" si="18"/>
        <v>0</v>
      </c>
      <c r="CV38" s="40">
        <f t="shared" si="19"/>
        <v>0</v>
      </c>
      <c r="CX38" s="84">
        <v>49658</v>
      </c>
      <c r="CY38" s="40"/>
      <c r="CZ38" s="86"/>
      <c r="DA38" s="40">
        <f t="shared" si="20"/>
        <v>0</v>
      </c>
      <c r="DB38" s="40"/>
      <c r="DC38" s="40">
        <f t="shared" si="21"/>
        <v>0</v>
      </c>
      <c r="DD38" s="150"/>
      <c r="DE38" s="84">
        <v>49658</v>
      </c>
      <c r="DG38" s="40"/>
      <c r="DH38" s="86"/>
      <c r="DJ38" s="40">
        <v>0</v>
      </c>
      <c r="DK38" s="150"/>
      <c r="DL38" s="84">
        <v>49658</v>
      </c>
      <c r="DM38" s="40"/>
      <c r="DN38" s="86"/>
      <c r="DO38" s="40"/>
      <c r="DP38" s="86"/>
      <c r="DQ38" s="40"/>
      <c r="DR38" s="86"/>
      <c r="DS38" s="40"/>
      <c r="DT38" s="86"/>
      <c r="DU38" s="40">
        <f t="shared" si="22"/>
        <v>0</v>
      </c>
      <c r="DV38" s="40"/>
      <c r="DW38" s="40">
        <f t="shared" si="23"/>
        <v>0</v>
      </c>
      <c r="DX38" s="150"/>
      <c r="DY38" s="84">
        <v>49658</v>
      </c>
      <c r="DZ38" s="40"/>
      <c r="EA38" s="86"/>
      <c r="EB38" s="40">
        <f t="shared" si="24"/>
        <v>0</v>
      </c>
      <c r="EC38" s="40">
        <f t="shared" si="25"/>
        <v>0</v>
      </c>
      <c r="ED38" s="150"/>
      <c r="EE38" s="84">
        <v>49658</v>
      </c>
      <c r="EF38" s="40"/>
      <c r="EG38" s="40"/>
      <c r="EH38" s="40"/>
      <c r="EI38" s="40"/>
      <c r="EJ38" s="40">
        <f t="shared" si="27"/>
        <v>0</v>
      </c>
      <c r="EK38" s="40"/>
      <c r="EL38" s="84">
        <v>49658</v>
      </c>
      <c r="EQ38" s="40">
        <f t="shared" si="28"/>
        <v>0</v>
      </c>
      <c r="ER38" s="84"/>
      <c r="ES38" s="84">
        <v>49658</v>
      </c>
      <c r="EY38" s="84">
        <v>49658</v>
      </c>
      <c r="FA38" s="100"/>
      <c r="FB38" s="40">
        <f t="shared" si="29"/>
        <v>0</v>
      </c>
      <c r="FC38" s="40">
        <f t="shared" si="30"/>
        <v>0</v>
      </c>
      <c r="FE38" s="84">
        <v>49658</v>
      </c>
      <c r="FG38" s="100"/>
      <c r="FH38" s="40">
        <f t="shared" si="31"/>
        <v>0</v>
      </c>
      <c r="FI38" s="40">
        <f t="shared" si="32"/>
        <v>0</v>
      </c>
      <c r="FK38" s="84">
        <v>49658</v>
      </c>
      <c r="FP38" s="40">
        <f t="shared" si="33"/>
        <v>0</v>
      </c>
      <c r="FR38" s="84">
        <v>49658</v>
      </c>
      <c r="FW38" s="40">
        <f t="shared" si="34"/>
        <v>0</v>
      </c>
      <c r="FY38" s="84">
        <v>49658</v>
      </c>
      <c r="GD38" s="40">
        <f t="shared" si="35"/>
        <v>0</v>
      </c>
      <c r="GF38" s="84">
        <v>49658</v>
      </c>
      <c r="GK38" s="40">
        <f t="shared" si="36"/>
        <v>0</v>
      </c>
    </row>
    <row r="39" spans="2:193" x14ac:dyDescent="0.25">
      <c r="B39" s="84">
        <v>49856</v>
      </c>
      <c r="C39" s="84"/>
      <c r="D39" s="84">
        <v>49841</v>
      </c>
      <c r="E39" s="40">
        <f t="shared" si="0"/>
        <v>0</v>
      </c>
      <c r="F39" s="40">
        <f t="shared" si="1"/>
        <v>0</v>
      </c>
      <c r="G39" s="40">
        <f t="shared" si="2"/>
        <v>0</v>
      </c>
      <c r="H39" s="40">
        <v>0</v>
      </c>
      <c r="I39" s="40">
        <f t="shared" si="3"/>
        <v>0</v>
      </c>
      <c r="J39" s="40">
        <f>SUM(I38:I39)</f>
        <v>0</v>
      </c>
      <c r="L39" s="84">
        <v>49841</v>
      </c>
      <c r="M39" s="40"/>
      <c r="N39" s="100"/>
      <c r="O39" s="40">
        <f t="shared" si="38"/>
        <v>0</v>
      </c>
      <c r="P39" s="40"/>
      <c r="Q39" s="40"/>
      <c r="R39" s="40">
        <f t="shared" si="5"/>
        <v>0</v>
      </c>
      <c r="T39" s="84">
        <v>49841</v>
      </c>
      <c r="U39" s="40"/>
      <c r="V39" s="100"/>
      <c r="W39" s="40">
        <f t="shared" si="39"/>
        <v>0</v>
      </c>
      <c r="X39" s="40"/>
      <c r="Y39" s="40"/>
      <c r="Z39" s="40">
        <f t="shared" si="7"/>
        <v>0</v>
      </c>
      <c r="AB39" s="84">
        <v>49841</v>
      </c>
      <c r="AC39" s="40"/>
      <c r="AD39" s="100"/>
      <c r="AE39" s="40">
        <f t="shared" si="8"/>
        <v>0</v>
      </c>
      <c r="AF39" s="40"/>
      <c r="AG39" s="40"/>
      <c r="AH39" s="40">
        <f t="shared" si="9"/>
        <v>0</v>
      </c>
      <c r="AJ39" s="84">
        <v>49841</v>
      </c>
      <c r="AK39" s="40"/>
      <c r="AL39" s="100"/>
      <c r="AM39" s="40">
        <f t="shared" si="10"/>
        <v>0</v>
      </c>
      <c r="AN39" s="40"/>
      <c r="AO39" s="40"/>
      <c r="AP39" s="40">
        <f t="shared" si="11"/>
        <v>0</v>
      </c>
      <c r="AR39" s="84">
        <v>49841</v>
      </c>
      <c r="AS39" s="40"/>
      <c r="AT39" s="100"/>
      <c r="AU39" s="40">
        <f t="shared" si="12"/>
        <v>0</v>
      </c>
      <c r="AV39" s="40"/>
      <c r="AW39" s="40"/>
      <c r="AX39" s="40">
        <f t="shared" si="13"/>
        <v>0</v>
      </c>
      <c r="AZ39" s="84">
        <v>49841</v>
      </c>
      <c r="BA39" s="40"/>
      <c r="BB39" s="100"/>
      <c r="BC39" s="40"/>
      <c r="BD39" s="100"/>
      <c r="BE39" s="40">
        <f t="shared" si="14"/>
        <v>0</v>
      </c>
      <c r="BF39" s="40"/>
      <c r="BG39" s="40"/>
      <c r="BH39" s="40">
        <f t="shared" si="15"/>
        <v>0</v>
      </c>
      <c r="BJ39" s="84">
        <v>49841</v>
      </c>
      <c r="BK39" s="40"/>
      <c r="BL39" s="100"/>
      <c r="BM39" s="40">
        <f t="shared" si="16"/>
        <v>0</v>
      </c>
      <c r="BN39" s="40"/>
      <c r="BO39" s="40">
        <f t="shared" si="17"/>
        <v>0</v>
      </c>
      <c r="BQ39" s="84">
        <v>49841</v>
      </c>
      <c r="BR39" s="40"/>
      <c r="BS39" s="40"/>
      <c r="BT39" s="40"/>
      <c r="BU39" s="40"/>
      <c r="BV39" s="40">
        <v>0</v>
      </c>
      <c r="BX39" s="84">
        <v>49841</v>
      </c>
      <c r="BY39" s="40"/>
      <c r="BZ39" s="40"/>
      <c r="CA39" s="40"/>
      <c r="CB39" s="40"/>
      <c r="CC39" s="40">
        <v>0</v>
      </c>
      <c r="CE39" s="84">
        <v>49841</v>
      </c>
      <c r="CF39" s="40"/>
      <c r="CG39" s="40"/>
      <c r="CH39" s="40"/>
      <c r="CI39" s="40"/>
      <c r="CJ39" s="40">
        <v>0</v>
      </c>
      <c r="CL39" s="84">
        <v>49841</v>
      </c>
      <c r="CM39" s="40"/>
      <c r="CN39" s="40"/>
      <c r="CO39" s="40"/>
      <c r="CP39" s="40">
        <v>0</v>
      </c>
      <c r="CR39" s="84">
        <v>49841</v>
      </c>
      <c r="CS39" s="40"/>
      <c r="CT39" s="86">
        <v>0</v>
      </c>
      <c r="CU39" s="40">
        <f t="shared" si="18"/>
        <v>0</v>
      </c>
      <c r="CV39" s="40">
        <f t="shared" si="19"/>
        <v>0</v>
      </c>
      <c r="CX39" s="84">
        <v>49841</v>
      </c>
      <c r="CY39" s="40"/>
      <c r="CZ39" s="86"/>
      <c r="DA39" s="40">
        <f t="shared" si="20"/>
        <v>0</v>
      </c>
      <c r="DB39" s="40"/>
      <c r="DC39" s="40">
        <f t="shared" si="21"/>
        <v>0</v>
      </c>
      <c r="DD39" s="150"/>
      <c r="DE39" s="84">
        <v>49841</v>
      </c>
      <c r="DG39" s="40"/>
      <c r="DH39" s="86"/>
      <c r="DJ39" s="40">
        <v>0</v>
      </c>
      <c r="DK39" s="150"/>
      <c r="DL39" s="84">
        <v>49841</v>
      </c>
      <c r="DM39" s="40"/>
      <c r="DN39" s="86"/>
      <c r="DO39" s="40"/>
      <c r="DP39" s="86"/>
      <c r="DQ39" s="40"/>
      <c r="DR39" s="86"/>
      <c r="DS39" s="40"/>
      <c r="DT39" s="86"/>
      <c r="DU39" s="40">
        <f t="shared" si="22"/>
        <v>0</v>
      </c>
      <c r="DV39" s="40"/>
      <c r="DW39" s="40">
        <f t="shared" si="23"/>
        <v>0</v>
      </c>
      <c r="DX39" s="150"/>
      <c r="DY39" s="84">
        <v>49841</v>
      </c>
      <c r="DZ39" s="40"/>
      <c r="EA39" s="86"/>
      <c r="EB39" s="40">
        <f t="shared" si="24"/>
        <v>0</v>
      </c>
      <c r="EC39" s="40">
        <f t="shared" si="25"/>
        <v>0</v>
      </c>
      <c r="ED39" s="150"/>
      <c r="EE39" s="84">
        <v>49841</v>
      </c>
      <c r="EF39" s="40"/>
      <c r="EG39" s="40"/>
      <c r="EH39" s="40"/>
      <c r="EI39" s="40"/>
      <c r="EJ39" s="40">
        <f t="shared" si="27"/>
        <v>0</v>
      </c>
      <c r="EK39" s="40"/>
      <c r="EL39" s="84">
        <v>49841</v>
      </c>
      <c r="EQ39" s="40">
        <f t="shared" si="28"/>
        <v>0</v>
      </c>
      <c r="ER39" s="84"/>
      <c r="ES39" s="84">
        <v>49841</v>
      </c>
      <c r="EY39" s="84">
        <v>49841</v>
      </c>
      <c r="FA39" s="100"/>
      <c r="FB39" s="40">
        <f t="shared" si="29"/>
        <v>0</v>
      </c>
      <c r="FC39" s="40">
        <f t="shared" si="30"/>
        <v>0</v>
      </c>
      <c r="FE39" s="84">
        <v>49841</v>
      </c>
      <c r="FG39" s="100"/>
      <c r="FH39" s="40">
        <f t="shared" si="31"/>
        <v>0</v>
      </c>
      <c r="FI39" s="40">
        <f t="shared" si="32"/>
        <v>0</v>
      </c>
      <c r="FK39" s="84">
        <v>49841</v>
      </c>
      <c r="FP39" s="40">
        <f t="shared" si="33"/>
        <v>0</v>
      </c>
      <c r="FR39" s="84">
        <v>49841</v>
      </c>
      <c r="FW39" s="40">
        <f t="shared" si="34"/>
        <v>0</v>
      </c>
      <c r="FY39" s="84">
        <v>49841</v>
      </c>
      <c r="GD39" s="40">
        <f t="shared" si="35"/>
        <v>0</v>
      </c>
      <c r="GF39" s="84">
        <v>49841</v>
      </c>
      <c r="GK39" s="40">
        <f t="shared" si="36"/>
        <v>0</v>
      </c>
    </row>
    <row r="40" spans="2:193" x14ac:dyDescent="0.25">
      <c r="B40" s="84">
        <v>50040</v>
      </c>
      <c r="C40" s="84"/>
      <c r="D40" s="84">
        <v>50024</v>
      </c>
      <c r="E40" s="40">
        <f t="shared" si="0"/>
        <v>0</v>
      </c>
      <c r="F40" s="40">
        <f t="shared" si="1"/>
        <v>0</v>
      </c>
      <c r="G40" s="40">
        <f t="shared" si="2"/>
        <v>0</v>
      </c>
      <c r="H40" s="40">
        <v>0</v>
      </c>
      <c r="I40" s="40">
        <f t="shared" si="3"/>
        <v>0</v>
      </c>
      <c r="J40" s="40"/>
      <c r="L40" s="84">
        <v>50024</v>
      </c>
      <c r="M40" s="40"/>
      <c r="N40" s="100"/>
      <c r="O40" s="40">
        <f t="shared" si="38"/>
        <v>0</v>
      </c>
      <c r="P40" s="40"/>
      <c r="Q40" s="40"/>
      <c r="R40" s="40">
        <f t="shared" si="5"/>
        <v>0</v>
      </c>
      <c r="T40" s="84">
        <v>50024</v>
      </c>
      <c r="U40" s="40"/>
      <c r="V40" s="100"/>
      <c r="W40" s="40">
        <f t="shared" si="39"/>
        <v>0</v>
      </c>
      <c r="X40" s="40"/>
      <c r="Y40" s="40"/>
      <c r="Z40" s="40">
        <f t="shared" si="7"/>
        <v>0</v>
      </c>
      <c r="AB40" s="84">
        <v>50024</v>
      </c>
      <c r="AC40" s="40"/>
      <c r="AD40" s="100"/>
      <c r="AE40" s="40">
        <f t="shared" si="8"/>
        <v>0</v>
      </c>
      <c r="AF40" s="40"/>
      <c r="AG40" s="40"/>
      <c r="AH40" s="40">
        <f t="shared" si="9"/>
        <v>0</v>
      </c>
      <c r="AJ40" s="84">
        <v>50024</v>
      </c>
      <c r="AK40" s="40"/>
      <c r="AL40" s="100"/>
      <c r="AM40" s="40">
        <f t="shared" si="10"/>
        <v>0</v>
      </c>
      <c r="AN40" s="40"/>
      <c r="AO40" s="40"/>
      <c r="AP40" s="40">
        <f t="shared" si="11"/>
        <v>0</v>
      </c>
      <c r="AR40" s="84">
        <v>50024</v>
      </c>
      <c r="AS40" s="40"/>
      <c r="AT40" s="100"/>
      <c r="AU40" s="40">
        <f t="shared" si="12"/>
        <v>0</v>
      </c>
      <c r="AV40" s="40"/>
      <c r="AW40" s="40"/>
      <c r="AX40" s="40">
        <f t="shared" si="13"/>
        <v>0</v>
      </c>
      <c r="AZ40" s="84">
        <v>50024</v>
      </c>
      <c r="BA40" s="40"/>
      <c r="BB40" s="100"/>
      <c r="BC40" s="40"/>
      <c r="BD40" s="100"/>
      <c r="BE40" s="40">
        <f t="shared" si="14"/>
        <v>0</v>
      </c>
      <c r="BF40" s="40"/>
      <c r="BG40" s="40"/>
      <c r="BH40" s="40">
        <f t="shared" si="15"/>
        <v>0</v>
      </c>
      <c r="BJ40" s="84">
        <v>50024</v>
      </c>
      <c r="BK40" s="40"/>
      <c r="BL40" s="100"/>
      <c r="BM40" s="40">
        <f t="shared" si="16"/>
        <v>0</v>
      </c>
      <c r="BN40" s="40"/>
      <c r="BO40" s="40">
        <f t="shared" si="17"/>
        <v>0</v>
      </c>
      <c r="BQ40" s="84">
        <v>50024</v>
      </c>
      <c r="BR40" s="40"/>
      <c r="BS40" s="40"/>
      <c r="BT40" s="40"/>
      <c r="BU40" s="40"/>
      <c r="BV40" s="40">
        <v>0</v>
      </c>
      <c r="BX40" s="84">
        <v>50024</v>
      </c>
      <c r="BY40" s="40"/>
      <c r="BZ40" s="40"/>
      <c r="CA40" s="40"/>
      <c r="CB40" s="40"/>
      <c r="CC40" s="40">
        <v>0</v>
      </c>
      <c r="CE40" s="84">
        <v>50024</v>
      </c>
      <c r="CF40" s="40"/>
      <c r="CG40" s="40"/>
      <c r="CH40" s="40"/>
      <c r="CI40" s="40"/>
      <c r="CJ40" s="40">
        <v>0</v>
      </c>
      <c r="CL40" s="84">
        <v>50024</v>
      </c>
      <c r="CM40" s="40"/>
      <c r="CN40" s="40"/>
      <c r="CO40" s="40"/>
      <c r="CP40" s="40">
        <v>0</v>
      </c>
      <c r="CR40" s="84">
        <v>50024</v>
      </c>
      <c r="CS40" s="40"/>
      <c r="CT40" s="86">
        <v>0</v>
      </c>
      <c r="CU40" s="40">
        <f t="shared" si="18"/>
        <v>0</v>
      </c>
      <c r="CV40" s="40">
        <f t="shared" si="19"/>
        <v>0</v>
      </c>
      <c r="CX40" s="84">
        <v>50024</v>
      </c>
      <c r="CY40" s="40"/>
      <c r="CZ40" s="86"/>
      <c r="DA40" s="40">
        <f t="shared" si="20"/>
        <v>0</v>
      </c>
      <c r="DB40" s="40"/>
      <c r="DC40" s="40">
        <f t="shared" si="21"/>
        <v>0</v>
      </c>
      <c r="DD40" s="150"/>
      <c r="DE40" s="84">
        <v>50024</v>
      </c>
      <c r="DG40" s="40"/>
      <c r="DH40" s="86"/>
      <c r="DJ40" s="40">
        <v>0</v>
      </c>
      <c r="DK40" s="150"/>
      <c r="DL40" s="84">
        <v>50024</v>
      </c>
      <c r="DM40" s="40"/>
      <c r="DN40" s="86"/>
      <c r="DO40" s="40"/>
      <c r="DP40" s="86"/>
      <c r="DQ40" s="40"/>
      <c r="DR40" s="86"/>
      <c r="DS40" s="40"/>
      <c r="DT40" s="86"/>
      <c r="DU40" s="40">
        <f t="shared" si="22"/>
        <v>0</v>
      </c>
      <c r="DV40" s="40"/>
      <c r="DW40" s="40">
        <f t="shared" si="23"/>
        <v>0</v>
      </c>
      <c r="DX40" s="150"/>
      <c r="DY40" s="84">
        <v>50024</v>
      </c>
      <c r="DZ40" s="40"/>
      <c r="EA40" s="86"/>
      <c r="EB40" s="40">
        <f t="shared" si="24"/>
        <v>0</v>
      </c>
      <c r="EC40" s="40">
        <f t="shared" si="25"/>
        <v>0</v>
      </c>
      <c r="ED40" s="150"/>
      <c r="EE40" s="84">
        <v>50024</v>
      </c>
      <c r="EF40" s="40"/>
      <c r="EG40" s="40"/>
      <c r="EH40" s="40"/>
      <c r="EI40" s="40"/>
      <c r="EJ40" s="40">
        <f t="shared" si="27"/>
        <v>0</v>
      </c>
      <c r="EK40" s="40"/>
      <c r="EL40" s="84">
        <v>50024</v>
      </c>
      <c r="EQ40" s="40">
        <f t="shared" si="28"/>
        <v>0</v>
      </c>
      <c r="ER40" s="84"/>
      <c r="ES40" s="84">
        <v>50024</v>
      </c>
      <c r="EY40" s="84">
        <v>50024</v>
      </c>
      <c r="FA40" s="100"/>
      <c r="FB40" s="40">
        <f t="shared" si="29"/>
        <v>0</v>
      </c>
      <c r="FC40" s="40">
        <f t="shared" si="30"/>
        <v>0</v>
      </c>
      <c r="FE40" s="84">
        <v>50024</v>
      </c>
      <c r="FG40" s="100"/>
      <c r="FH40" s="40">
        <f t="shared" si="31"/>
        <v>0</v>
      </c>
      <c r="FI40" s="40">
        <f t="shared" si="32"/>
        <v>0</v>
      </c>
      <c r="FK40" s="84">
        <v>50024</v>
      </c>
      <c r="FP40" s="40">
        <f t="shared" si="33"/>
        <v>0</v>
      </c>
      <c r="FR40" s="84">
        <v>50024</v>
      </c>
      <c r="FW40" s="40">
        <f t="shared" si="34"/>
        <v>0</v>
      </c>
      <c r="FY40" s="84">
        <v>50024</v>
      </c>
      <c r="GD40" s="40">
        <f t="shared" si="35"/>
        <v>0</v>
      </c>
      <c r="GF40" s="84">
        <v>50024</v>
      </c>
      <c r="GK40" s="40">
        <f t="shared" si="36"/>
        <v>0</v>
      </c>
    </row>
    <row r="41" spans="2:193" x14ac:dyDescent="0.25">
      <c r="B41" s="84">
        <v>50221</v>
      </c>
      <c r="C41" s="84"/>
      <c r="D41" s="84">
        <v>50206</v>
      </c>
      <c r="E41" s="40">
        <f t="shared" si="0"/>
        <v>0</v>
      </c>
      <c r="F41" s="40">
        <f t="shared" si="1"/>
        <v>0</v>
      </c>
      <c r="G41" s="40">
        <f t="shared" si="2"/>
        <v>0</v>
      </c>
      <c r="H41" s="40">
        <v>0</v>
      </c>
      <c r="I41" s="40">
        <f t="shared" si="3"/>
        <v>0</v>
      </c>
      <c r="J41" s="40">
        <f>SUM(I40:I41)</f>
        <v>0</v>
      </c>
      <c r="L41" s="84">
        <v>50206</v>
      </c>
      <c r="M41" s="40"/>
      <c r="N41" s="100"/>
      <c r="O41" s="40">
        <f t="shared" si="38"/>
        <v>0</v>
      </c>
      <c r="P41" s="40"/>
      <c r="Q41" s="40"/>
      <c r="R41" s="40">
        <f t="shared" si="5"/>
        <v>0</v>
      </c>
      <c r="T41" s="84">
        <v>50206</v>
      </c>
      <c r="U41" s="40"/>
      <c r="V41" s="100"/>
      <c r="W41" s="40">
        <f t="shared" si="39"/>
        <v>0</v>
      </c>
      <c r="X41" s="40"/>
      <c r="Y41" s="40"/>
      <c r="Z41" s="40">
        <f t="shared" si="7"/>
        <v>0</v>
      </c>
      <c r="AB41" s="84">
        <v>50206</v>
      </c>
      <c r="AC41" s="40"/>
      <c r="AD41" s="100"/>
      <c r="AE41" s="40">
        <f t="shared" si="8"/>
        <v>0</v>
      </c>
      <c r="AF41" s="40"/>
      <c r="AG41" s="40"/>
      <c r="AH41" s="40">
        <f t="shared" si="9"/>
        <v>0</v>
      </c>
      <c r="AJ41" s="84">
        <v>50206</v>
      </c>
      <c r="AK41" s="40"/>
      <c r="AL41" s="100"/>
      <c r="AM41" s="40">
        <f t="shared" si="10"/>
        <v>0</v>
      </c>
      <c r="AN41" s="40"/>
      <c r="AO41" s="40"/>
      <c r="AP41" s="40">
        <f t="shared" si="11"/>
        <v>0</v>
      </c>
      <c r="AR41" s="84">
        <v>50206</v>
      </c>
      <c r="AS41" s="40"/>
      <c r="AT41" s="100"/>
      <c r="AU41" s="40">
        <f t="shared" si="12"/>
        <v>0</v>
      </c>
      <c r="AV41" s="40"/>
      <c r="AW41" s="40"/>
      <c r="AX41" s="40">
        <f t="shared" si="13"/>
        <v>0</v>
      </c>
      <c r="AZ41" s="84">
        <v>50206</v>
      </c>
      <c r="BA41" s="40"/>
      <c r="BB41" s="100"/>
      <c r="BC41" s="40"/>
      <c r="BD41" s="100"/>
      <c r="BE41" s="40">
        <f t="shared" si="14"/>
        <v>0</v>
      </c>
      <c r="BF41" s="40"/>
      <c r="BG41" s="40"/>
      <c r="BH41" s="40">
        <f t="shared" si="15"/>
        <v>0</v>
      </c>
      <c r="BJ41" s="84">
        <v>50206</v>
      </c>
      <c r="BK41" s="40"/>
      <c r="BL41" s="100"/>
      <c r="BM41" s="40">
        <f t="shared" si="16"/>
        <v>0</v>
      </c>
      <c r="BN41" s="40"/>
      <c r="BO41" s="40">
        <f t="shared" si="17"/>
        <v>0</v>
      </c>
      <c r="BQ41" s="84">
        <v>50206</v>
      </c>
      <c r="BR41" s="40"/>
      <c r="BS41" s="40"/>
      <c r="BT41" s="40"/>
      <c r="BU41" s="40"/>
      <c r="BV41" s="40">
        <v>0</v>
      </c>
      <c r="BX41" s="84">
        <v>50206</v>
      </c>
      <c r="BY41" s="40"/>
      <c r="BZ41" s="40"/>
      <c r="CA41" s="40"/>
      <c r="CB41" s="40"/>
      <c r="CC41" s="40">
        <v>0</v>
      </c>
      <c r="CE41" s="84">
        <v>50206</v>
      </c>
      <c r="CF41" s="40"/>
      <c r="CG41" s="40"/>
      <c r="CH41" s="40"/>
      <c r="CI41" s="40"/>
      <c r="CJ41" s="40">
        <v>0</v>
      </c>
      <c r="CL41" s="84">
        <v>50206</v>
      </c>
      <c r="CM41" s="40"/>
      <c r="CN41" s="40"/>
      <c r="CO41" s="40"/>
      <c r="CP41" s="40">
        <v>0</v>
      </c>
      <c r="CR41" s="84">
        <v>50206</v>
      </c>
      <c r="CS41" s="40"/>
      <c r="CT41" s="86">
        <v>0</v>
      </c>
      <c r="CU41" s="40">
        <f t="shared" si="18"/>
        <v>0</v>
      </c>
      <c r="CV41" s="40">
        <f t="shared" si="19"/>
        <v>0</v>
      </c>
      <c r="CX41" s="84">
        <v>50206</v>
      </c>
      <c r="CY41" s="40"/>
      <c r="CZ41" s="86"/>
      <c r="DA41" s="40">
        <f t="shared" si="20"/>
        <v>0</v>
      </c>
      <c r="DB41" s="40"/>
      <c r="DC41" s="40">
        <f t="shared" si="21"/>
        <v>0</v>
      </c>
      <c r="DD41" s="150"/>
      <c r="DE41" s="84">
        <v>50206</v>
      </c>
      <c r="DG41" s="40"/>
      <c r="DH41" s="86"/>
      <c r="DJ41" s="40">
        <v>0</v>
      </c>
      <c r="DK41" s="150"/>
      <c r="DL41" s="84">
        <v>50206</v>
      </c>
      <c r="DM41" s="40"/>
      <c r="DN41" s="86"/>
      <c r="DO41" s="40"/>
      <c r="DP41" s="86"/>
      <c r="DQ41" s="40"/>
      <c r="DR41" s="86"/>
      <c r="DS41" s="40"/>
      <c r="DT41" s="86"/>
      <c r="DU41" s="40">
        <f t="shared" si="22"/>
        <v>0</v>
      </c>
      <c r="DV41" s="40"/>
      <c r="DW41" s="40">
        <f t="shared" si="23"/>
        <v>0</v>
      </c>
      <c r="DX41" s="150"/>
      <c r="DY41" s="84">
        <v>50206</v>
      </c>
      <c r="DZ41" s="40"/>
      <c r="EA41" s="86"/>
      <c r="EB41" s="40">
        <f t="shared" si="24"/>
        <v>0</v>
      </c>
      <c r="EC41" s="40">
        <f t="shared" si="25"/>
        <v>0</v>
      </c>
      <c r="ED41" s="150"/>
      <c r="EE41" s="84">
        <v>50206</v>
      </c>
      <c r="EF41" s="40"/>
      <c r="EG41" s="40"/>
      <c r="EH41" s="40"/>
      <c r="EI41" s="40"/>
      <c r="EJ41" s="40">
        <f t="shared" si="27"/>
        <v>0</v>
      </c>
      <c r="EK41" s="40"/>
      <c r="EL41" s="84">
        <v>50206</v>
      </c>
      <c r="EQ41" s="40">
        <f t="shared" si="28"/>
        <v>0</v>
      </c>
      <c r="ER41" s="84"/>
      <c r="ES41" s="84">
        <v>50206</v>
      </c>
      <c r="EY41" s="84">
        <v>50206</v>
      </c>
      <c r="FA41" s="100"/>
      <c r="FB41" s="40">
        <f t="shared" si="29"/>
        <v>0</v>
      </c>
      <c r="FC41" s="40">
        <f t="shared" si="30"/>
        <v>0</v>
      </c>
      <c r="FE41" s="84">
        <v>50206</v>
      </c>
      <c r="FG41" s="100"/>
      <c r="FH41" s="40">
        <f t="shared" si="31"/>
        <v>0</v>
      </c>
      <c r="FI41" s="40">
        <f t="shared" si="32"/>
        <v>0</v>
      </c>
      <c r="FK41" s="84">
        <v>50206</v>
      </c>
      <c r="FP41" s="40">
        <f t="shared" si="33"/>
        <v>0</v>
      </c>
      <c r="FR41" s="84">
        <v>50206</v>
      </c>
      <c r="FW41" s="40">
        <f t="shared" si="34"/>
        <v>0</v>
      </c>
      <c r="FY41" s="84">
        <v>50206</v>
      </c>
      <c r="GD41" s="40">
        <f t="shared" si="35"/>
        <v>0</v>
      </c>
      <c r="GF41" s="84">
        <v>50206</v>
      </c>
      <c r="GK41" s="40">
        <f t="shared" si="36"/>
        <v>0</v>
      </c>
    </row>
    <row r="42" spans="2:193" x14ac:dyDescent="0.25">
      <c r="B42" s="84">
        <v>50405</v>
      </c>
      <c r="C42" s="84"/>
      <c r="D42" s="84">
        <v>50389</v>
      </c>
      <c r="E42" s="40">
        <f t="shared" si="0"/>
        <v>0</v>
      </c>
      <c r="F42" s="40">
        <f t="shared" si="1"/>
        <v>0</v>
      </c>
      <c r="G42" s="40">
        <f t="shared" si="2"/>
        <v>0</v>
      </c>
      <c r="H42" s="40">
        <v>0</v>
      </c>
      <c r="I42" s="40">
        <f t="shared" si="3"/>
        <v>0</v>
      </c>
      <c r="J42" s="40"/>
      <c r="L42" s="84">
        <v>50389</v>
      </c>
      <c r="M42" s="40"/>
      <c r="N42" s="100"/>
      <c r="O42" s="40">
        <f t="shared" si="38"/>
        <v>0</v>
      </c>
      <c r="P42" s="40"/>
      <c r="Q42" s="40"/>
      <c r="R42" s="40">
        <f t="shared" si="5"/>
        <v>0</v>
      </c>
      <c r="T42" s="84">
        <v>50389</v>
      </c>
      <c r="U42" s="40"/>
      <c r="V42" s="100"/>
      <c r="W42" s="40">
        <f t="shared" si="39"/>
        <v>0</v>
      </c>
      <c r="X42" s="40"/>
      <c r="Y42" s="40"/>
      <c r="Z42" s="40">
        <f t="shared" si="7"/>
        <v>0</v>
      </c>
      <c r="AB42" s="84">
        <v>50389</v>
      </c>
      <c r="AC42" s="40"/>
      <c r="AD42" s="100"/>
      <c r="AE42" s="40">
        <f t="shared" si="8"/>
        <v>0</v>
      </c>
      <c r="AF42" s="40"/>
      <c r="AG42" s="40"/>
      <c r="AH42" s="40">
        <f t="shared" si="9"/>
        <v>0</v>
      </c>
      <c r="AJ42" s="84">
        <v>50389</v>
      </c>
      <c r="AK42" s="40"/>
      <c r="AL42" s="100"/>
      <c r="AM42" s="40">
        <f t="shared" si="10"/>
        <v>0</v>
      </c>
      <c r="AN42" s="40"/>
      <c r="AO42" s="40"/>
      <c r="AP42" s="40">
        <f t="shared" si="11"/>
        <v>0</v>
      </c>
      <c r="AR42" s="84">
        <v>50389</v>
      </c>
      <c r="AS42" s="40"/>
      <c r="AT42" s="100"/>
      <c r="AU42" s="40">
        <f t="shared" si="12"/>
        <v>0</v>
      </c>
      <c r="AV42" s="40"/>
      <c r="AW42" s="40"/>
      <c r="AX42" s="40">
        <f t="shared" si="13"/>
        <v>0</v>
      </c>
      <c r="AZ42" s="84">
        <v>50389</v>
      </c>
      <c r="BA42" s="40"/>
      <c r="BB42" s="100"/>
      <c r="BC42" s="40"/>
      <c r="BD42" s="100"/>
      <c r="BE42" s="40">
        <f t="shared" si="14"/>
        <v>0</v>
      </c>
      <c r="BF42" s="40"/>
      <c r="BG42" s="40"/>
      <c r="BH42" s="40">
        <f t="shared" si="15"/>
        <v>0</v>
      </c>
      <c r="BJ42" s="84">
        <v>50389</v>
      </c>
      <c r="BK42" s="40"/>
      <c r="BL42" s="100"/>
      <c r="BM42" s="40">
        <f t="shared" si="16"/>
        <v>0</v>
      </c>
      <c r="BN42" s="40"/>
      <c r="BO42" s="40">
        <f t="shared" si="17"/>
        <v>0</v>
      </c>
      <c r="BQ42" s="84">
        <v>50389</v>
      </c>
      <c r="BR42" s="40"/>
      <c r="BS42" s="40"/>
      <c r="BT42" s="40"/>
      <c r="BU42" s="40"/>
      <c r="BV42" s="40">
        <v>0</v>
      </c>
      <c r="BX42" s="84">
        <v>50389</v>
      </c>
      <c r="BY42" s="40"/>
      <c r="BZ42" s="40"/>
      <c r="CA42" s="40"/>
      <c r="CB42" s="40"/>
      <c r="CC42" s="40">
        <v>0</v>
      </c>
      <c r="CE42" s="84">
        <v>50389</v>
      </c>
      <c r="CF42" s="40"/>
      <c r="CG42" s="40"/>
      <c r="CH42" s="40"/>
      <c r="CI42" s="40"/>
      <c r="CJ42" s="40">
        <v>0</v>
      </c>
      <c r="CL42" s="84">
        <v>50389</v>
      </c>
      <c r="CM42" s="40"/>
      <c r="CN42" s="40"/>
      <c r="CO42" s="40"/>
      <c r="CP42" s="40">
        <v>0</v>
      </c>
      <c r="CR42" s="84">
        <v>50389</v>
      </c>
      <c r="CS42" s="40"/>
      <c r="CT42" s="86">
        <v>0</v>
      </c>
      <c r="CU42" s="40">
        <f t="shared" si="18"/>
        <v>0</v>
      </c>
      <c r="CV42" s="40">
        <f t="shared" si="19"/>
        <v>0</v>
      </c>
      <c r="CX42" s="84">
        <v>50389</v>
      </c>
      <c r="CY42" s="40"/>
      <c r="CZ42" s="86"/>
      <c r="DA42" s="40">
        <f t="shared" si="20"/>
        <v>0</v>
      </c>
      <c r="DB42" s="40"/>
      <c r="DC42" s="40">
        <f t="shared" si="21"/>
        <v>0</v>
      </c>
      <c r="DD42" s="150"/>
      <c r="DE42" s="84">
        <v>50389</v>
      </c>
      <c r="DG42" s="40"/>
      <c r="DH42" s="86"/>
      <c r="DJ42" s="40">
        <v>0</v>
      </c>
      <c r="DK42" s="150"/>
      <c r="DL42" s="84">
        <v>50389</v>
      </c>
      <c r="DM42" s="40"/>
      <c r="DN42" s="86"/>
      <c r="DO42" s="40"/>
      <c r="DP42" s="86"/>
      <c r="DQ42" s="40"/>
      <c r="DR42" s="86"/>
      <c r="DS42" s="40"/>
      <c r="DT42" s="86"/>
      <c r="DU42" s="40">
        <f t="shared" si="22"/>
        <v>0</v>
      </c>
      <c r="DV42" s="40"/>
      <c r="DW42" s="40">
        <f t="shared" si="23"/>
        <v>0</v>
      </c>
      <c r="DX42" s="150"/>
      <c r="DY42" s="84">
        <v>50389</v>
      </c>
      <c r="DZ42" s="40"/>
      <c r="EA42" s="86"/>
      <c r="EB42" s="40">
        <f t="shared" si="24"/>
        <v>0</v>
      </c>
      <c r="EC42" s="40">
        <f t="shared" si="25"/>
        <v>0</v>
      </c>
      <c r="ED42" s="150"/>
      <c r="EE42" s="84">
        <v>50389</v>
      </c>
      <c r="EF42" s="40"/>
      <c r="EG42" s="40"/>
      <c r="EH42" s="40"/>
      <c r="EI42" s="40"/>
      <c r="EJ42" s="40">
        <f t="shared" si="27"/>
        <v>0</v>
      </c>
      <c r="EK42" s="40"/>
      <c r="EL42" s="84">
        <v>50389</v>
      </c>
      <c r="EQ42" s="40">
        <f t="shared" si="28"/>
        <v>0</v>
      </c>
      <c r="ER42" s="84"/>
      <c r="ES42" s="84">
        <v>50389</v>
      </c>
      <c r="EY42" s="84">
        <v>50389</v>
      </c>
      <c r="FA42" s="100"/>
      <c r="FB42" s="40">
        <f t="shared" si="29"/>
        <v>0</v>
      </c>
      <c r="FC42" s="40">
        <f t="shared" si="30"/>
        <v>0</v>
      </c>
      <c r="FE42" s="84">
        <v>50389</v>
      </c>
      <c r="FG42" s="100"/>
      <c r="FH42" s="40">
        <f t="shared" si="31"/>
        <v>0</v>
      </c>
      <c r="FI42" s="40">
        <f t="shared" si="32"/>
        <v>0</v>
      </c>
      <c r="FK42" s="84">
        <v>50389</v>
      </c>
      <c r="FP42" s="40">
        <f t="shared" si="33"/>
        <v>0</v>
      </c>
      <c r="FR42" s="84">
        <v>50389</v>
      </c>
      <c r="FW42" s="40">
        <f t="shared" si="34"/>
        <v>0</v>
      </c>
      <c r="FY42" s="84">
        <v>50389</v>
      </c>
      <c r="GD42" s="40">
        <f t="shared" si="35"/>
        <v>0</v>
      </c>
      <c r="GF42" s="84">
        <v>50389</v>
      </c>
      <c r="GK42" s="40">
        <f t="shared" si="36"/>
        <v>0</v>
      </c>
    </row>
    <row r="43" spans="2:193" x14ac:dyDescent="0.25">
      <c r="B43" s="84">
        <v>50586</v>
      </c>
      <c r="C43" s="84"/>
      <c r="D43" s="84">
        <v>50571</v>
      </c>
      <c r="E43" s="40">
        <f t="shared" si="0"/>
        <v>0</v>
      </c>
      <c r="F43" s="40">
        <f t="shared" si="1"/>
        <v>0</v>
      </c>
      <c r="G43" s="40">
        <f t="shared" si="2"/>
        <v>0</v>
      </c>
      <c r="H43" s="40">
        <v>0</v>
      </c>
      <c r="I43" s="40">
        <f t="shared" si="3"/>
        <v>0</v>
      </c>
      <c r="J43" s="40">
        <f>SUM(I42:I43)</f>
        <v>0</v>
      </c>
      <c r="L43" s="84">
        <v>50571</v>
      </c>
      <c r="M43" s="40"/>
      <c r="N43" s="100"/>
      <c r="O43" s="40">
        <f t="shared" si="38"/>
        <v>0</v>
      </c>
      <c r="P43" s="40"/>
      <c r="Q43" s="40"/>
      <c r="R43" s="40">
        <f t="shared" si="5"/>
        <v>0</v>
      </c>
      <c r="T43" s="84">
        <v>50571</v>
      </c>
      <c r="U43" s="40"/>
      <c r="V43" s="100"/>
      <c r="W43" s="40">
        <f t="shared" si="39"/>
        <v>0</v>
      </c>
      <c r="X43" s="40"/>
      <c r="Y43" s="40"/>
      <c r="Z43" s="40">
        <f t="shared" si="7"/>
        <v>0</v>
      </c>
      <c r="AB43" s="84">
        <v>50571</v>
      </c>
      <c r="AC43" s="40"/>
      <c r="AD43" s="100"/>
      <c r="AE43" s="40">
        <f t="shared" si="8"/>
        <v>0</v>
      </c>
      <c r="AF43" s="40"/>
      <c r="AG43" s="40"/>
      <c r="AH43" s="40">
        <f t="shared" si="9"/>
        <v>0</v>
      </c>
      <c r="AJ43" s="84">
        <v>50571</v>
      </c>
      <c r="AK43" s="40"/>
      <c r="AL43" s="100"/>
      <c r="AM43" s="40">
        <f t="shared" si="10"/>
        <v>0</v>
      </c>
      <c r="AN43" s="40"/>
      <c r="AO43" s="40"/>
      <c r="AP43" s="40">
        <f t="shared" si="11"/>
        <v>0</v>
      </c>
      <c r="AR43" s="84">
        <v>50571</v>
      </c>
      <c r="AS43" s="40"/>
      <c r="AT43" s="100"/>
      <c r="AU43" s="40">
        <f t="shared" si="12"/>
        <v>0</v>
      </c>
      <c r="AV43" s="40"/>
      <c r="AW43" s="40"/>
      <c r="AX43" s="40">
        <f t="shared" si="13"/>
        <v>0</v>
      </c>
      <c r="AZ43" s="84">
        <v>50571</v>
      </c>
      <c r="BA43" s="40"/>
      <c r="BB43" s="100"/>
      <c r="BC43" s="40"/>
      <c r="BD43" s="100"/>
      <c r="BE43" s="40">
        <f t="shared" si="14"/>
        <v>0</v>
      </c>
      <c r="BF43" s="40"/>
      <c r="BG43" s="40"/>
      <c r="BH43" s="40">
        <f t="shared" si="15"/>
        <v>0</v>
      </c>
      <c r="BJ43" s="84">
        <v>50571</v>
      </c>
      <c r="BK43" s="40"/>
      <c r="BL43" s="100"/>
      <c r="BM43" s="40">
        <f t="shared" si="16"/>
        <v>0</v>
      </c>
      <c r="BN43" s="40"/>
      <c r="BO43" s="40">
        <f t="shared" si="17"/>
        <v>0</v>
      </c>
      <c r="BQ43" s="84">
        <v>50571</v>
      </c>
      <c r="BR43" s="40"/>
      <c r="BS43" s="40"/>
      <c r="BT43" s="40"/>
      <c r="BU43" s="40"/>
      <c r="BV43" s="40">
        <v>0</v>
      </c>
      <c r="BX43" s="84">
        <v>50571</v>
      </c>
      <c r="BY43" s="40"/>
      <c r="BZ43" s="40"/>
      <c r="CA43" s="40"/>
      <c r="CB43" s="40"/>
      <c r="CC43" s="40">
        <v>0</v>
      </c>
      <c r="CE43" s="84">
        <v>50571</v>
      </c>
      <c r="CF43" s="40"/>
      <c r="CG43" s="40"/>
      <c r="CH43" s="40"/>
      <c r="CI43" s="40"/>
      <c r="CJ43" s="40">
        <v>0</v>
      </c>
      <c r="CL43" s="84">
        <v>50571</v>
      </c>
      <c r="CM43" s="40"/>
      <c r="CN43" s="40"/>
      <c r="CO43" s="40"/>
      <c r="CP43" s="40">
        <v>0</v>
      </c>
      <c r="CR43" s="84">
        <v>50571</v>
      </c>
      <c r="CS43" s="40"/>
      <c r="CT43" s="86">
        <v>0</v>
      </c>
      <c r="CU43" s="40">
        <f t="shared" si="18"/>
        <v>0</v>
      </c>
      <c r="CV43" s="40">
        <f t="shared" si="19"/>
        <v>0</v>
      </c>
      <c r="CX43" s="84">
        <v>50571</v>
      </c>
      <c r="CY43" s="40"/>
      <c r="CZ43" s="86"/>
      <c r="DA43" s="40">
        <f t="shared" si="20"/>
        <v>0</v>
      </c>
      <c r="DB43" s="40"/>
      <c r="DC43" s="40">
        <f t="shared" si="21"/>
        <v>0</v>
      </c>
      <c r="DD43" s="150"/>
      <c r="DE43" s="84">
        <v>50571</v>
      </c>
      <c r="DG43" s="40"/>
      <c r="DH43" s="86"/>
      <c r="DJ43" s="40">
        <v>0</v>
      </c>
      <c r="DK43" s="150"/>
      <c r="DL43" s="84">
        <v>50571</v>
      </c>
      <c r="DM43" s="40"/>
      <c r="DN43" s="86"/>
      <c r="DO43" s="40"/>
      <c r="DP43" s="86"/>
      <c r="DQ43" s="40"/>
      <c r="DR43" s="86"/>
      <c r="DS43" s="40"/>
      <c r="DT43" s="86"/>
      <c r="DU43" s="40">
        <f t="shared" si="22"/>
        <v>0</v>
      </c>
      <c r="DV43" s="40"/>
      <c r="DW43" s="40">
        <f t="shared" si="23"/>
        <v>0</v>
      </c>
      <c r="DX43" s="150"/>
      <c r="DY43" s="84">
        <v>50571</v>
      </c>
      <c r="DZ43" s="40"/>
      <c r="EA43" s="86"/>
      <c r="EB43" s="40">
        <f t="shared" si="24"/>
        <v>0</v>
      </c>
      <c r="EC43" s="40">
        <f t="shared" si="25"/>
        <v>0</v>
      </c>
      <c r="ED43" s="150"/>
      <c r="EE43" s="84">
        <v>50571</v>
      </c>
      <c r="EF43" s="40"/>
      <c r="EG43" s="40"/>
      <c r="EH43" s="40"/>
      <c r="EI43" s="40"/>
      <c r="EJ43" s="40">
        <f t="shared" si="27"/>
        <v>0</v>
      </c>
      <c r="EK43" s="40"/>
      <c r="EL43" s="84">
        <v>50571</v>
      </c>
      <c r="EQ43" s="40">
        <f t="shared" si="28"/>
        <v>0</v>
      </c>
      <c r="ER43" s="84"/>
      <c r="ES43" s="84">
        <v>50571</v>
      </c>
      <c r="EY43" s="84">
        <v>50571</v>
      </c>
      <c r="FA43" s="100"/>
      <c r="FB43" s="40">
        <f t="shared" si="29"/>
        <v>0</v>
      </c>
      <c r="FC43" s="40">
        <f t="shared" si="30"/>
        <v>0</v>
      </c>
      <c r="FE43" s="84">
        <v>50571</v>
      </c>
      <c r="FG43" s="100"/>
      <c r="FH43" s="40">
        <f t="shared" si="31"/>
        <v>0</v>
      </c>
      <c r="FI43" s="40">
        <f t="shared" si="32"/>
        <v>0</v>
      </c>
      <c r="FK43" s="84">
        <v>50571</v>
      </c>
      <c r="FP43" s="40">
        <f t="shared" si="33"/>
        <v>0</v>
      </c>
      <c r="FR43" s="84">
        <v>50571</v>
      </c>
      <c r="FW43" s="40">
        <f t="shared" si="34"/>
        <v>0</v>
      </c>
      <c r="FY43" s="84">
        <v>50571</v>
      </c>
      <c r="GD43" s="40">
        <f t="shared" si="35"/>
        <v>0</v>
      </c>
      <c r="GF43" s="84">
        <v>50571</v>
      </c>
      <c r="GK43" s="40">
        <f t="shared" si="36"/>
        <v>0</v>
      </c>
    </row>
    <row r="44" spans="2:193" x14ac:dyDescent="0.25">
      <c r="B44" s="84">
        <v>50770</v>
      </c>
      <c r="C44" s="84"/>
      <c r="D44" s="84">
        <v>50754</v>
      </c>
      <c r="E44" s="40">
        <f t="shared" si="0"/>
        <v>0</v>
      </c>
      <c r="F44" s="40">
        <f t="shared" si="1"/>
        <v>0</v>
      </c>
      <c r="G44" s="40">
        <f t="shared" si="2"/>
        <v>0</v>
      </c>
      <c r="H44" s="40">
        <v>0</v>
      </c>
      <c r="I44" s="40">
        <f t="shared" si="3"/>
        <v>0</v>
      </c>
      <c r="J44" s="40"/>
      <c r="L44" s="84">
        <v>50754</v>
      </c>
      <c r="M44" s="40"/>
      <c r="N44" s="100"/>
      <c r="O44" s="40">
        <f t="shared" si="38"/>
        <v>0</v>
      </c>
      <c r="P44" s="40"/>
      <c r="Q44" s="40"/>
      <c r="R44" s="40">
        <f t="shared" si="5"/>
        <v>0</v>
      </c>
      <c r="T44" s="84">
        <v>50754</v>
      </c>
      <c r="U44" s="40"/>
      <c r="V44" s="100"/>
      <c r="W44" s="40">
        <f t="shared" si="39"/>
        <v>0</v>
      </c>
      <c r="X44" s="40"/>
      <c r="Y44" s="40"/>
      <c r="Z44" s="40">
        <f t="shared" si="7"/>
        <v>0</v>
      </c>
      <c r="AB44" s="84">
        <v>50754</v>
      </c>
      <c r="AC44" s="40"/>
      <c r="AD44" s="100"/>
      <c r="AE44" s="40">
        <f t="shared" si="8"/>
        <v>0</v>
      </c>
      <c r="AF44" s="40"/>
      <c r="AG44" s="40"/>
      <c r="AH44" s="40">
        <f t="shared" si="9"/>
        <v>0</v>
      </c>
      <c r="AJ44" s="84">
        <v>50754</v>
      </c>
      <c r="AK44" s="40"/>
      <c r="AL44" s="100"/>
      <c r="AM44" s="40">
        <f t="shared" si="10"/>
        <v>0</v>
      </c>
      <c r="AN44" s="40"/>
      <c r="AO44" s="40"/>
      <c r="AP44" s="40">
        <f t="shared" si="11"/>
        <v>0</v>
      </c>
      <c r="AR44" s="84">
        <v>50754</v>
      </c>
      <c r="AS44" s="40"/>
      <c r="AT44" s="100"/>
      <c r="AU44" s="40">
        <f t="shared" si="12"/>
        <v>0</v>
      </c>
      <c r="AV44" s="40"/>
      <c r="AW44" s="40"/>
      <c r="AX44" s="40">
        <f t="shared" si="13"/>
        <v>0</v>
      </c>
      <c r="AZ44" s="84">
        <v>50754</v>
      </c>
      <c r="BA44" s="40"/>
      <c r="BB44" s="100"/>
      <c r="BC44" s="40"/>
      <c r="BD44" s="100"/>
      <c r="BE44" s="40">
        <f t="shared" si="14"/>
        <v>0</v>
      </c>
      <c r="BF44" s="40"/>
      <c r="BG44" s="40"/>
      <c r="BH44" s="40">
        <f t="shared" si="15"/>
        <v>0</v>
      </c>
      <c r="BJ44" s="84">
        <v>50754</v>
      </c>
      <c r="BK44" s="40"/>
      <c r="BL44" s="100"/>
      <c r="BM44" s="40">
        <f t="shared" si="16"/>
        <v>0</v>
      </c>
      <c r="BN44" s="40"/>
      <c r="BO44" s="40">
        <f t="shared" si="17"/>
        <v>0</v>
      </c>
      <c r="BQ44" s="84">
        <v>50754</v>
      </c>
      <c r="BR44" s="40"/>
      <c r="BS44" s="40"/>
      <c r="BT44" s="40"/>
      <c r="BU44" s="40"/>
      <c r="BV44" s="40">
        <v>0</v>
      </c>
      <c r="BX44" s="84">
        <v>50754</v>
      </c>
      <c r="BY44" s="40"/>
      <c r="BZ44" s="40"/>
      <c r="CA44" s="40"/>
      <c r="CB44" s="40"/>
      <c r="CC44" s="40">
        <v>0</v>
      </c>
      <c r="CE44" s="84">
        <v>50754</v>
      </c>
      <c r="CF44" s="40"/>
      <c r="CG44" s="40"/>
      <c r="CH44" s="40"/>
      <c r="CI44" s="40"/>
      <c r="CJ44" s="40">
        <v>0</v>
      </c>
      <c r="CL44" s="84">
        <v>50754</v>
      </c>
      <c r="CM44" s="40"/>
      <c r="CN44" s="40"/>
      <c r="CO44" s="40"/>
      <c r="CP44" s="40">
        <v>0</v>
      </c>
      <c r="CR44" s="84">
        <v>50754</v>
      </c>
      <c r="CS44" s="40"/>
      <c r="CT44" s="86">
        <v>0</v>
      </c>
      <c r="CU44" s="40">
        <f t="shared" si="18"/>
        <v>0</v>
      </c>
      <c r="CV44" s="40">
        <f t="shared" si="19"/>
        <v>0</v>
      </c>
      <c r="CX44" s="84">
        <v>50754</v>
      </c>
      <c r="CY44" s="40"/>
      <c r="CZ44" s="86"/>
      <c r="DA44" s="40">
        <f t="shared" si="20"/>
        <v>0</v>
      </c>
      <c r="DB44" s="40"/>
      <c r="DC44" s="40">
        <f t="shared" si="21"/>
        <v>0</v>
      </c>
      <c r="DD44" s="150"/>
      <c r="DE44" s="84">
        <v>50754</v>
      </c>
      <c r="DG44" s="40"/>
      <c r="DH44" s="86"/>
      <c r="DJ44" s="40">
        <v>0</v>
      </c>
      <c r="DK44" s="150"/>
      <c r="DL44" s="84">
        <v>50754</v>
      </c>
      <c r="DM44" s="40"/>
      <c r="DN44" s="86"/>
      <c r="DO44" s="40"/>
      <c r="DP44" s="86"/>
      <c r="DQ44" s="40"/>
      <c r="DR44" s="86"/>
      <c r="DS44" s="40"/>
      <c r="DT44" s="86"/>
      <c r="DU44" s="40">
        <f t="shared" si="22"/>
        <v>0</v>
      </c>
      <c r="DV44" s="40"/>
      <c r="DW44" s="40">
        <f t="shared" si="23"/>
        <v>0</v>
      </c>
      <c r="DX44" s="150"/>
      <c r="DY44" s="84">
        <v>50754</v>
      </c>
      <c r="DZ44" s="40"/>
      <c r="EA44" s="86"/>
      <c r="EB44" s="40">
        <f t="shared" si="24"/>
        <v>0</v>
      </c>
      <c r="EC44" s="40">
        <f t="shared" si="25"/>
        <v>0</v>
      </c>
      <c r="ED44" s="150"/>
      <c r="EE44" s="84">
        <v>50754</v>
      </c>
      <c r="EF44" s="40"/>
      <c r="EG44" s="40"/>
      <c r="EH44" s="40"/>
      <c r="EI44" s="40"/>
      <c r="EJ44" s="40">
        <f t="shared" si="27"/>
        <v>0</v>
      </c>
      <c r="EK44" s="40"/>
      <c r="EL44" s="84">
        <v>50754</v>
      </c>
      <c r="EQ44" s="40">
        <f t="shared" si="28"/>
        <v>0</v>
      </c>
      <c r="ER44" s="84"/>
      <c r="ES44" s="84">
        <v>50754</v>
      </c>
      <c r="EY44" s="84">
        <v>50754</v>
      </c>
      <c r="FA44" s="100"/>
      <c r="FB44" s="40">
        <f t="shared" si="29"/>
        <v>0</v>
      </c>
      <c r="FC44" s="40">
        <f t="shared" si="30"/>
        <v>0</v>
      </c>
      <c r="FE44" s="84">
        <v>50754</v>
      </c>
      <c r="FG44" s="100"/>
      <c r="FH44" s="40">
        <f t="shared" si="31"/>
        <v>0</v>
      </c>
      <c r="FI44" s="40">
        <f t="shared" si="32"/>
        <v>0</v>
      </c>
      <c r="FK44" s="84">
        <v>50754</v>
      </c>
      <c r="FP44" s="40">
        <f t="shared" si="33"/>
        <v>0</v>
      </c>
      <c r="FR44" s="84">
        <v>50754</v>
      </c>
      <c r="FW44" s="40">
        <f t="shared" si="34"/>
        <v>0</v>
      </c>
      <c r="FY44" s="84">
        <v>50754</v>
      </c>
      <c r="GD44" s="40">
        <f t="shared" si="35"/>
        <v>0</v>
      </c>
      <c r="GF44" s="84">
        <v>50754</v>
      </c>
      <c r="GK44" s="40">
        <f t="shared" si="36"/>
        <v>0</v>
      </c>
    </row>
    <row r="45" spans="2:193" x14ac:dyDescent="0.25">
      <c r="B45" s="84">
        <v>50951</v>
      </c>
      <c r="C45" s="84"/>
      <c r="D45" s="84">
        <v>50936</v>
      </c>
      <c r="E45" s="40">
        <f t="shared" si="0"/>
        <v>0</v>
      </c>
      <c r="F45" s="40">
        <f t="shared" si="1"/>
        <v>0</v>
      </c>
      <c r="G45" s="40">
        <f t="shared" si="2"/>
        <v>0</v>
      </c>
      <c r="H45" s="40">
        <v>0</v>
      </c>
      <c r="I45" s="40">
        <f t="shared" si="3"/>
        <v>0</v>
      </c>
      <c r="J45" s="40">
        <f>SUM(I44:I45)</f>
        <v>0</v>
      </c>
      <c r="L45" s="84">
        <v>50936</v>
      </c>
      <c r="M45" s="40"/>
      <c r="N45" s="100"/>
      <c r="O45" s="40">
        <f t="shared" si="38"/>
        <v>0</v>
      </c>
      <c r="P45" s="40"/>
      <c r="Q45" s="40"/>
      <c r="R45" s="40">
        <f t="shared" si="5"/>
        <v>0</v>
      </c>
      <c r="T45" s="84">
        <v>50936</v>
      </c>
      <c r="U45" s="40"/>
      <c r="V45" s="100"/>
      <c r="W45" s="40">
        <f t="shared" si="39"/>
        <v>0</v>
      </c>
      <c r="X45" s="40"/>
      <c r="Y45" s="40"/>
      <c r="Z45" s="40">
        <f t="shared" si="7"/>
        <v>0</v>
      </c>
      <c r="AB45" s="84">
        <v>50936</v>
      </c>
      <c r="AC45" s="40"/>
      <c r="AD45" s="100"/>
      <c r="AE45" s="40">
        <f t="shared" si="8"/>
        <v>0</v>
      </c>
      <c r="AF45" s="40"/>
      <c r="AG45" s="40"/>
      <c r="AH45" s="40">
        <f t="shared" si="9"/>
        <v>0</v>
      </c>
      <c r="AJ45" s="84">
        <v>50936</v>
      </c>
      <c r="AK45" s="40"/>
      <c r="AL45" s="100"/>
      <c r="AM45" s="40">
        <f t="shared" si="10"/>
        <v>0</v>
      </c>
      <c r="AN45" s="40"/>
      <c r="AO45" s="40"/>
      <c r="AP45" s="40">
        <f t="shared" si="11"/>
        <v>0</v>
      </c>
      <c r="AR45" s="84">
        <v>50936</v>
      </c>
      <c r="AS45" s="40"/>
      <c r="AT45" s="100"/>
      <c r="AU45" s="40">
        <f t="shared" si="12"/>
        <v>0</v>
      </c>
      <c r="AV45" s="40"/>
      <c r="AW45" s="40"/>
      <c r="AX45" s="40">
        <f t="shared" si="13"/>
        <v>0</v>
      </c>
      <c r="AZ45" s="84">
        <v>50936</v>
      </c>
      <c r="BA45" s="40"/>
      <c r="BB45" s="100"/>
      <c r="BC45" s="40"/>
      <c r="BD45" s="100"/>
      <c r="BE45" s="40">
        <f t="shared" si="14"/>
        <v>0</v>
      </c>
      <c r="BF45" s="40"/>
      <c r="BG45" s="40"/>
      <c r="BH45" s="40">
        <f t="shared" si="15"/>
        <v>0</v>
      </c>
      <c r="BJ45" s="84">
        <v>50936</v>
      </c>
      <c r="BK45" s="40"/>
      <c r="BL45" s="100"/>
      <c r="BM45" s="40">
        <f t="shared" si="16"/>
        <v>0</v>
      </c>
      <c r="BN45" s="40"/>
      <c r="BO45" s="40">
        <f t="shared" si="17"/>
        <v>0</v>
      </c>
      <c r="BQ45" s="84">
        <v>50936</v>
      </c>
      <c r="BR45" s="40"/>
      <c r="BS45" s="40"/>
      <c r="BT45" s="40"/>
      <c r="BU45" s="40"/>
      <c r="BV45" s="40">
        <v>0</v>
      </c>
      <c r="BX45" s="84">
        <v>50936</v>
      </c>
      <c r="BY45" s="40"/>
      <c r="BZ45" s="40"/>
      <c r="CA45" s="40"/>
      <c r="CB45" s="40"/>
      <c r="CC45" s="40">
        <v>0</v>
      </c>
      <c r="CE45" s="84">
        <v>50936</v>
      </c>
      <c r="CF45" s="40"/>
      <c r="CG45" s="40"/>
      <c r="CH45" s="40"/>
      <c r="CI45" s="40"/>
      <c r="CJ45" s="40">
        <v>0</v>
      </c>
      <c r="CL45" s="84">
        <v>50936</v>
      </c>
      <c r="CM45" s="40"/>
      <c r="CN45" s="40"/>
      <c r="CO45" s="40"/>
      <c r="CP45" s="40">
        <v>0</v>
      </c>
      <c r="CR45" s="84">
        <v>50936</v>
      </c>
      <c r="CS45" s="40"/>
      <c r="CT45" s="86">
        <v>0</v>
      </c>
      <c r="CU45" s="40">
        <f t="shared" si="18"/>
        <v>0</v>
      </c>
      <c r="CV45" s="40">
        <f t="shared" si="19"/>
        <v>0</v>
      </c>
      <c r="CX45" s="84">
        <v>50936</v>
      </c>
      <c r="CY45" s="40"/>
      <c r="CZ45" s="86"/>
      <c r="DA45" s="40">
        <f t="shared" si="20"/>
        <v>0</v>
      </c>
      <c r="DB45" s="40"/>
      <c r="DC45" s="40">
        <f t="shared" si="21"/>
        <v>0</v>
      </c>
      <c r="DD45" s="150"/>
      <c r="DE45" s="84">
        <v>50936</v>
      </c>
      <c r="DG45" s="40"/>
      <c r="DH45" s="86"/>
      <c r="DJ45" s="40">
        <v>0</v>
      </c>
      <c r="DK45" s="150"/>
      <c r="DL45" s="84">
        <v>50936</v>
      </c>
      <c r="DM45" s="40"/>
      <c r="DN45" s="86"/>
      <c r="DO45" s="40"/>
      <c r="DP45" s="86"/>
      <c r="DQ45" s="40"/>
      <c r="DR45" s="86"/>
      <c r="DS45" s="40"/>
      <c r="DT45" s="86"/>
      <c r="DU45" s="40">
        <f t="shared" si="22"/>
        <v>0</v>
      </c>
      <c r="DV45" s="40"/>
      <c r="DW45" s="40">
        <f t="shared" si="23"/>
        <v>0</v>
      </c>
      <c r="DX45" s="150"/>
      <c r="DY45" s="84">
        <v>50936</v>
      </c>
      <c r="DZ45" s="40"/>
      <c r="EA45" s="86"/>
      <c r="EB45" s="40">
        <f t="shared" si="24"/>
        <v>0</v>
      </c>
      <c r="EC45" s="40">
        <f t="shared" si="25"/>
        <v>0</v>
      </c>
      <c r="ED45" s="150"/>
      <c r="EE45" s="84">
        <v>50936</v>
      </c>
      <c r="EF45" s="40"/>
      <c r="EG45" s="40"/>
      <c r="EH45" s="40"/>
      <c r="EI45" s="40"/>
      <c r="EJ45" s="40">
        <f t="shared" si="27"/>
        <v>0</v>
      </c>
      <c r="EK45" s="40"/>
      <c r="EL45" s="84">
        <v>50936</v>
      </c>
      <c r="EQ45" s="40">
        <f t="shared" si="28"/>
        <v>0</v>
      </c>
      <c r="ER45" s="84"/>
      <c r="ES45" s="84">
        <v>50936</v>
      </c>
      <c r="EY45" s="84">
        <v>50936</v>
      </c>
      <c r="FA45" s="100"/>
      <c r="FB45" s="40">
        <f t="shared" si="29"/>
        <v>0</v>
      </c>
      <c r="FC45" s="40">
        <f t="shared" si="30"/>
        <v>0</v>
      </c>
      <c r="FE45" s="84">
        <v>50936</v>
      </c>
      <c r="FG45" s="100"/>
      <c r="FH45" s="40">
        <f t="shared" si="31"/>
        <v>0</v>
      </c>
      <c r="FI45" s="40">
        <f t="shared" si="32"/>
        <v>0</v>
      </c>
      <c r="FK45" s="84">
        <v>50936</v>
      </c>
      <c r="FP45" s="40">
        <f t="shared" si="33"/>
        <v>0</v>
      </c>
      <c r="FR45" s="84">
        <v>50936</v>
      </c>
      <c r="FW45" s="40">
        <f t="shared" si="34"/>
        <v>0</v>
      </c>
      <c r="FY45" s="84">
        <v>50936</v>
      </c>
      <c r="GD45" s="40">
        <f t="shared" si="35"/>
        <v>0</v>
      </c>
      <c r="GF45" s="84">
        <v>50936</v>
      </c>
      <c r="GK45" s="40">
        <f t="shared" si="36"/>
        <v>0</v>
      </c>
    </row>
    <row r="46" spans="2:193" x14ac:dyDescent="0.25">
      <c r="B46" s="84">
        <v>51135</v>
      </c>
      <c r="C46" s="84"/>
      <c r="D46" s="84">
        <v>51119</v>
      </c>
      <c r="E46" s="40">
        <f t="shared" si="0"/>
        <v>0</v>
      </c>
      <c r="F46" s="40">
        <f t="shared" si="1"/>
        <v>0</v>
      </c>
      <c r="G46" s="40">
        <f t="shared" si="2"/>
        <v>0</v>
      </c>
      <c r="H46" s="40">
        <v>0</v>
      </c>
      <c r="I46" s="40">
        <f t="shared" si="3"/>
        <v>0</v>
      </c>
      <c r="J46" s="40"/>
      <c r="L46" s="84">
        <v>51119</v>
      </c>
      <c r="M46" s="40"/>
      <c r="N46" s="100"/>
      <c r="O46" s="40">
        <f t="shared" si="38"/>
        <v>0</v>
      </c>
      <c r="P46" s="40"/>
      <c r="Q46" s="40"/>
      <c r="R46" s="40">
        <f t="shared" si="5"/>
        <v>0</v>
      </c>
      <c r="T46" s="84">
        <v>51119</v>
      </c>
      <c r="U46" s="40"/>
      <c r="V46" s="100"/>
      <c r="W46" s="40">
        <f t="shared" si="39"/>
        <v>0</v>
      </c>
      <c r="X46" s="40"/>
      <c r="Y46" s="40"/>
      <c r="Z46" s="40">
        <f t="shared" si="7"/>
        <v>0</v>
      </c>
      <c r="AB46" s="84">
        <v>51119</v>
      </c>
      <c r="AC46" s="40"/>
      <c r="AD46" s="100"/>
      <c r="AE46" s="40">
        <f t="shared" si="8"/>
        <v>0</v>
      </c>
      <c r="AF46" s="40"/>
      <c r="AG46" s="40"/>
      <c r="AH46" s="40">
        <f t="shared" si="9"/>
        <v>0</v>
      </c>
      <c r="AJ46" s="84">
        <v>51119</v>
      </c>
      <c r="AK46" s="40"/>
      <c r="AL46" s="100"/>
      <c r="AM46" s="40">
        <f t="shared" si="10"/>
        <v>0</v>
      </c>
      <c r="AN46" s="40"/>
      <c r="AO46" s="40"/>
      <c r="AP46" s="40">
        <f t="shared" si="11"/>
        <v>0</v>
      </c>
      <c r="AR46" s="84">
        <v>51119</v>
      </c>
      <c r="AS46" s="40"/>
      <c r="AT46" s="100"/>
      <c r="AU46" s="40">
        <f t="shared" si="12"/>
        <v>0</v>
      </c>
      <c r="AV46" s="40"/>
      <c r="AW46" s="40"/>
      <c r="AX46" s="40">
        <f t="shared" si="13"/>
        <v>0</v>
      </c>
      <c r="AZ46" s="84">
        <v>51119</v>
      </c>
      <c r="BA46" s="40"/>
      <c r="BB46" s="100"/>
      <c r="BC46" s="40"/>
      <c r="BD46" s="100"/>
      <c r="BE46" s="40">
        <f t="shared" si="14"/>
        <v>0</v>
      </c>
      <c r="BF46" s="40"/>
      <c r="BG46" s="40"/>
      <c r="BH46" s="40">
        <f t="shared" si="15"/>
        <v>0</v>
      </c>
      <c r="BJ46" s="84">
        <v>51119</v>
      </c>
      <c r="BK46" s="40"/>
      <c r="BL46" s="100"/>
      <c r="BM46" s="40">
        <f t="shared" si="16"/>
        <v>0</v>
      </c>
      <c r="BN46" s="40"/>
      <c r="BO46" s="40">
        <f t="shared" si="17"/>
        <v>0</v>
      </c>
      <c r="BQ46" s="84">
        <v>51119</v>
      </c>
      <c r="BR46" s="40"/>
      <c r="BS46" s="40"/>
      <c r="BT46" s="40"/>
      <c r="BU46" s="40"/>
      <c r="BV46" s="40">
        <v>0</v>
      </c>
      <c r="BX46" s="84">
        <v>51119</v>
      </c>
      <c r="BY46" s="40"/>
      <c r="BZ46" s="40"/>
      <c r="CA46" s="40"/>
      <c r="CB46" s="40"/>
      <c r="CC46" s="40">
        <v>0</v>
      </c>
      <c r="CE46" s="84">
        <v>51119</v>
      </c>
      <c r="CF46" s="40"/>
      <c r="CG46" s="40"/>
      <c r="CH46" s="40"/>
      <c r="CI46" s="40"/>
      <c r="CJ46" s="40">
        <v>0</v>
      </c>
      <c r="CL46" s="84">
        <v>51119</v>
      </c>
      <c r="CM46" s="40"/>
      <c r="CN46" s="40"/>
      <c r="CO46" s="40"/>
      <c r="CP46" s="40">
        <v>0</v>
      </c>
      <c r="CR46" s="84">
        <v>51119</v>
      </c>
      <c r="CS46" s="40"/>
      <c r="CT46" s="86">
        <v>0</v>
      </c>
      <c r="CU46" s="40">
        <f t="shared" si="18"/>
        <v>0</v>
      </c>
      <c r="CV46" s="40">
        <f t="shared" si="19"/>
        <v>0</v>
      </c>
      <c r="CX46" s="84">
        <v>51119</v>
      </c>
      <c r="CY46" s="40"/>
      <c r="CZ46" s="86"/>
      <c r="DA46" s="40">
        <f t="shared" si="20"/>
        <v>0</v>
      </c>
      <c r="DB46" s="40"/>
      <c r="DC46" s="40">
        <f t="shared" si="21"/>
        <v>0</v>
      </c>
      <c r="DD46" s="150"/>
      <c r="DE46" s="84">
        <v>51119</v>
      </c>
      <c r="DG46" s="40"/>
      <c r="DH46" s="86"/>
      <c r="DJ46" s="40">
        <v>0</v>
      </c>
      <c r="DK46" s="150"/>
      <c r="DL46" s="84">
        <v>51119</v>
      </c>
      <c r="DM46" s="40"/>
      <c r="DN46" s="86"/>
      <c r="DO46" s="40"/>
      <c r="DP46" s="86"/>
      <c r="DQ46" s="40"/>
      <c r="DR46" s="86"/>
      <c r="DS46" s="40"/>
      <c r="DT46" s="86"/>
      <c r="DU46" s="40">
        <f t="shared" si="22"/>
        <v>0</v>
      </c>
      <c r="DV46" s="40"/>
      <c r="DW46" s="40">
        <f t="shared" si="23"/>
        <v>0</v>
      </c>
      <c r="DX46" s="150"/>
      <c r="DY46" s="84">
        <v>51119</v>
      </c>
      <c r="DZ46" s="40"/>
      <c r="EA46" s="86"/>
      <c r="EB46" s="40">
        <f t="shared" si="24"/>
        <v>0</v>
      </c>
      <c r="EC46" s="40">
        <f t="shared" si="25"/>
        <v>0</v>
      </c>
      <c r="ED46" s="150"/>
      <c r="EE46" s="84">
        <v>51119</v>
      </c>
      <c r="EF46" s="40"/>
      <c r="EG46" s="40"/>
      <c r="EH46" s="40"/>
      <c r="EI46" s="40"/>
      <c r="EJ46" s="40">
        <f t="shared" si="27"/>
        <v>0</v>
      </c>
      <c r="EK46" s="40"/>
      <c r="EL46" s="84">
        <v>51119</v>
      </c>
      <c r="EQ46" s="40">
        <f t="shared" si="28"/>
        <v>0</v>
      </c>
      <c r="ER46" s="84"/>
      <c r="ES46" s="84">
        <v>51119</v>
      </c>
      <c r="EY46" s="84">
        <v>51119</v>
      </c>
      <c r="FA46" s="100"/>
      <c r="FB46" s="40">
        <f t="shared" si="29"/>
        <v>0</v>
      </c>
      <c r="FC46" s="40">
        <f t="shared" si="30"/>
        <v>0</v>
      </c>
      <c r="FE46" s="84">
        <v>51119</v>
      </c>
      <c r="FG46" s="100"/>
      <c r="FH46" s="40">
        <f t="shared" si="31"/>
        <v>0</v>
      </c>
      <c r="FI46" s="40">
        <f t="shared" si="32"/>
        <v>0</v>
      </c>
      <c r="FK46" s="84">
        <v>51119</v>
      </c>
      <c r="FP46" s="40">
        <f t="shared" si="33"/>
        <v>0</v>
      </c>
      <c r="FR46" s="84">
        <v>51119</v>
      </c>
      <c r="FW46" s="40">
        <f t="shared" si="34"/>
        <v>0</v>
      </c>
      <c r="FY46" s="84">
        <v>51119</v>
      </c>
      <c r="GD46" s="40">
        <f t="shared" si="35"/>
        <v>0</v>
      </c>
      <c r="GF46" s="84">
        <v>51119</v>
      </c>
      <c r="GK46" s="40">
        <f t="shared" si="36"/>
        <v>0</v>
      </c>
    </row>
    <row r="47" spans="2:193" x14ac:dyDescent="0.25">
      <c r="B47" s="84">
        <v>51317</v>
      </c>
      <c r="C47" s="84"/>
      <c r="D47" s="84">
        <v>51302</v>
      </c>
      <c r="E47" s="40">
        <f t="shared" si="0"/>
        <v>0</v>
      </c>
      <c r="F47" s="40">
        <f t="shared" si="1"/>
        <v>0</v>
      </c>
      <c r="G47" s="40">
        <f t="shared" si="2"/>
        <v>0</v>
      </c>
      <c r="H47" s="40">
        <v>0</v>
      </c>
      <c r="I47" s="40">
        <f t="shared" si="3"/>
        <v>0</v>
      </c>
      <c r="J47" s="40">
        <f>SUM(I46:I47)</f>
        <v>0</v>
      </c>
      <c r="L47" s="84">
        <v>51302</v>
      </c>
      <c r="M47" s="40"/>
      <c r="N47" s="100"/>
      <c r="O47" s="40">
        <f t="shared" si="38"/>
        <v>0</v>
      </c>
      <c r="P47" s="40"/>
      <c r="Q47" s="40"/>
      <c r="R47" s="40">
        <f t="shared" si="5"/>
        <v>0</v>
      </c>
      <c r="T47" s="84">
        <v>51302</v>
      </c>
      <c r="U47" s="40"/>
      <c r="V47" s="100"/>
      <c r="W47" s="40">
        <f t="shared" si="39"/>
        <v>0</v>
      </c>
      <c r="X47" s="40"/>
      <c r="Y47" s="40"/>
      <c r="Z47" s="40">
        <f t="shared" si="7"/>
        <v>0</v>
      </c>
      <c r="AB47" s="84">
        <v>51302</v>
      </c>
      <c r="AC47" s="40"/>
      <c r="AD47" s="100"/>
      <c r="AE47" s="40">
        <f t="shared" si="8"/>
        <v>0</v>
      </c>
      <c r="AF47" s="40"/>
      <c r="AG47" s="40"/>
      <c r="AH47" s="40">
        <f t="shared" si="9"/>
        <v>0</v>
      </c>
      <c r="AJ47" s="84">
        <v>51302</v>
      </c>
      <c r="AK47" s="40"/>
      <c r="AL47" s="100"/>
      <c r="AM47" s="40">
        <f t="shared" si="10"/>
        <v>0</v>
      </c>
      <c r="AN47" s="40"/>
      <c r="AO47" s="40"/>
      <c r="AP47" s="40">
        <f t="shared" si="11"/>
        <v>0</v>
      </c>
      <c r="AR47" s="84">
        <v>51302</v>
      </c>
      <c r="AS47" s="40"/>
      <c r="AT47" s="100"/>
      <c r="AU47" s="40">
        <f t="shared" si="12"/>
        <v>0</v>
      </c>
      <c r="AV47" s="40"/>
      <c r="AW47" s="40"/>
      <c r="AX47" s="40">
        <f t="shared" si="13"/>
        <v>0</v>
      </c>
      <c r="AZ47" s="84">
        <v>51302</v>
      </c>
      <c r="BA47" s="40"/>
      <c r="BB47" s="100"/>
      <c r="BC47" s="40"/>
      <c r="BD47" s="100"/>
      <c r="BE47" s="40">
        <f t="shared" si="14"/>
        <v>0</v>
      </c>
      <c r="BF47" s="40"/>
      <c r="BG47" s="40"/>
      <c r="BH47" s="40">
        <f t="shared" si="15"/>
        <v>0</v>
      </c>
      <c r="BJ47" s="84">
        <v>51302</v>
      </c>
      <c r="BK47" s="40"/>
      <c r="BL47" s="100"/>
      <c r="BM47" s="40">
        <f>(BK47+BN47)*BL47/2+BM48</f>
        <v>0</v>
      </c>
      <c r="BN47" s="40"/>
      <c r="BO47" s="40">
        <f t="shared" si="17"/>
        <v>0</v>
      </c>
      <c r="BQ47" s="84">
        <v>51302</v>
      </c>
      <c r="BR47" s="40"/>
      <c r="BS47" s="40"/>
      <c r="BT47" s="40"/>
      <c r="BU47" s="40"/>
      <c r="BV47" s="40">
        <v>0</v>
      </c>
      <c r="BX47" s="84">
        <v>51302</v>
      </c>
      <c r="BY47" s="40"/>
      <c r="BZ47" s="40"/>
      <c r="CA47" s="40"/>
      <c r="CB47" s="40"/>
      <c r="CC47" s="40">
        <v>0</v>
      </c>
      <c r="CE47" s="84">
        <v>51302</v>
      </c>
      <c r="CF47" s="40"/>
      <c r="CG47" s="40"/>
      <c r="CH47" s="40"/>
      <c r="CI47" s="40"/>
      <c r="CJ47" s="40">
        <v>0</v>
      </c>
      <c r="CL47" s="84">
        <v>51302</v>
      </c>
      <c r="CM47" s="40"/>
      <c r="CN47" s="40"/>
      <c r="CO47" s="40"/>
      <c r="CP47" s="40">
        <v>0</v>
      </c>
      <c r="CR47" s="84">
        <v>51302</v>
      </c>
      <c r="CS47" s="40"/>
      <c r="CT47" s="86">
        <v>0</v>
      </c>
      <c r="CU47" s="40">
        <f t="shared" si="18"/>
        <v>0</v>
      </c>
      <c r="CV47" s="40">
        <f t="shared" si="19"/>
        <v>0</v>
      </c>
      <c r="CX47" s="84">
        <v>51302</v>
      </c>
      <c r="CY47" s="40"/>
      <c r="CZ47" s="86"/>
      <c r="DA47" s="40">
        <f t="shared" si="20"/>
        <v>0</v>
      </c>
      <c r="DB47" s="40"/>
      <c r="DC47" s="40">
        <f t="shared" si="21"/>
        <v>0</v>
      </c>
      <c r="DD47" s="150"/>
      <c r="DE47" s="84">
        <v>51302</v>
      </c>
      <c r="DG47" s="40"/>
      <c r="DH47" s="86"/>
      <c r="DJ47" s="40">
        <v>0</v>
      </c>
      <c r="DK47" s="150"/>
      <c r="DL47" s="84">
        <v>51302</v>
      </c>
      <c r="DM47" s="40"/>
      <c r="DN47" s="86"/>
      <c r="DO47" s="40"/>
      <c r="DP47" s="86"/>
      <c r="DQ47" s="40"/>
      <c r="DR47" s="86"/>
      <c r="DS47" s="40"/>
      <c r="DT47" s="86"/>
      <c r="DU47" s="40">
        <f t="shared" si="22"/>
        <v>0</v>
      </c>
      <c r="DV47" s="40"/>
      <c r="DW47" s="40">
        <f t="shared" si="23"/>
        <v>0</v>
      </c>
      <c r="DX47" s="150"/>
      <c r="DY47" s="84">
        <v>51302</v>
      </c>
      <c r="DZ47" s="40"/>
      <c r="EA47" s="86"/>
      <c r="EB47" s="40">
        <f t="shared" si="24"/>
        <v>0</v>
      </c>
      <c r="EC47" s="40">
        <f t="shared" si="25"/>
        <v>0</v>
      </c>
      <c r="ED47" s="150"/>
      <c r="EE47" s="84">
        <v>51302</v>
      </c>
      <c r="EF47" s="40"/>
      <c r="EG47" s="40"/>
      <c r="EH47" s="40"/>
      <c r="EI47" s="40"/>
      <c r="EJ47" s="40">
        <f t="shared" si="27"/>
        <v>0</v>
      </c>
      <c r="EK47" s="40"/>
      <c r="EL47" s="84">
        <v>51302</v>
      </c>
      <c r="EQ47" s="40">
        <f t="shared" si="28"/>
        <v>0</v>
      </c>
      <c r="ER47" s="84"/>
      <c r="ES47" s="84">
        <v>51302</v>
      </c>
      <c r="EY47" s="84">
        <v>51302</v>
      </c>
      <c r="FA47" s="100"/>
      <c r="FB47" s="40">
        <f t="shared" si="29"/>
        <v>0</v>
      </c>
      <c r="FC47" s="40">
        <f t="shared" si="30"/>
        <v>0</v>
      </c>
      <c r="FE47" s="84">
        <v>51302</v>
      </c>
      <c r="FG47" s="100"/>
      <c r="FH47" s="40">
        <f t="shared" si="31"/>
        <v>0</v>
      </c>
      <c r="FI47" s="40">
        <f t="shared" si="32"/>
        <v>0</v>
      </c>
      <c r="FK47" s="84">
        <v>51302</v>
      </c>
      <c r="FP47" s="40">
        <f t="shared" si="33"/>
        <v>0</v>
      </c>
      <c r="FR47" s="84">
        <v>51302</v>
      </c>
      <c r="FW47" s="40">
        <f t="shared" si="34"/>
        <v>0</v>
      </c>
      <c r="FY47" s="84">
        <v>51302</v>
      </c>
      <c r="GD47" s="40">
        <f t="shared" si="35"/>
        <v>0</v>
      </c>
      <c r="GF47" s="84">
        <v>51302</v>
      </c>
      <c r="GK47" s="40">
        <f t="shared" si="36"/>
        <v>0</v>
      </c>
    </row>
    <row r="48" spans="2:193" x14ac:dyDescent="0.25">
      <c r="B48" s="84">
        <v>51501</v>
      </c>
      <c r="C48" s="84"/>
      <c r="D48" s="84">
        <v>51485</v>
      </c>
      <c r="E48" s="40">
        <f t="shared" si="0"/>
        <v>0</v>
      </c>
      <c r="F48" s="40">
        <f t="shared" si="1"/>
        <v>0</v>
      </c>
      <c r="G48" s="40">
        <f t="shared" si="2"/>
        <v>0</v>
      </c>
      <c r="H48" s="40">
        <v>0</v>
      </c>
      <c r="I48" s="40">
        <f t="shared" si="3"/>
        <v>0</v>
      </c>
      <c r="J48" s="40"/>
      <c r="L48" s="84">
        <v>51485</v>
      </c>
      <c r="M48" s="40"/>
      <c r="N48" s="100"/>
      <c r="O48" s="40">
        <f t="shared" si="38"/>
        <v>0</v>
      </c>
      <c r="P48" s="40"/>
      <c r="Q48" s="40"/>
      <c r="R48" s="40">
        <f t="shared" si="5"/>
        <v>0</v>
      </c>
      <c r="T48" s="84">
        <v>51485</v>
      </c>
      <c r="U48" s="40"/>
      <c r="V48" s="100"/>
      <c r="W48" s="40">
        <f t="shared" si="39"/>
        <v>0</v>
      </c>
      <c r="X48" s="40"/>
      <c r="Y48" s="40"/>
      <c r="Z48" s="40">
        <f t="shared" si="7"/>
        <v>0</v>
      </c>
      <c r="AB48" s="84">
        <v>51485</v>
      </c>
      <c r="AC48" s="40"/>
      <c r="AD48" s="100"/>
      <c r="AE48" s="40">
        <f t="shared" si="8"/>
        <v>0</v>
      </c>
      <c r="AF48" s="40"/>
      <c r="AG48" s="40"/>
      <c r="AH48" s="40">
        <f t="shared" si="9"/>
        <v>0</v>
      </c>
      <c r="AJ48" s="84">
        <v>51485</v>
      </c>
      <c r="AK48" s="40"/>
      <c r="AL48" s="100"/>
      <c r="AM48" s="40">
        <f t="shared" si="10"/>
        <v>0</v>
      </c>
      <c r="AN48" s="40"/>
      <c r="AO48" s="40"/>
      <c r="AP48" s="40">
        <f t="shared" si="11"/>
        <v>0</v>
      </c>
      <c r="AR48" s="84">
        <v>51485</v>
      </c>
      <c r="AS48" s="40"/>
      <c r="AT48" s="100"/>
      <c r="AU48" s="40">
        <f t="shared" si="12"/>
        <v>0</v>
      </c>
      <c r="AV48" s="40"/>
      <c r="AW48" s="40"/>
      <c r="AX48" s="40">
        <f t="shared" si="13"/>
        <v>0</v>
      </c>
      <c r="AZ48" s="84">
        <v>51485</v>
      </c>
      <c r="BA48" s="40"/>
      <c r="BB48" s="100"/>
      <c r="BC48" s="40"/>
      <c r="BD48" s="100"/>
      <c r="BE48" s="40">
        <f t="shared" si="14"/>
        <v>0</v>
      </c>
      <c r="BF48" s="40"/>
      <c r="BG48" s="40"/>
      <c r="BH48" s="40">
        <f t="shared" si="15"/>
        <v>0</v>
      </c>
      <c r="BJ48" s="84">
        <v>51485</v>
      </c>
      <c r="BK48" s="40"/>
      <c r="BL48" s="100"/>
      <c r="BM48" s="40"/>
      <c r="BN48" s="40"/>
      <c r="BO48" s="40">
        <f t="shared" si="17"/>
        <v>0</v>
      </c>
      <c r="BQ48" s="84">
        <v>51485</v>
      </c>
      <c r="BR48" s="40"/>
      <c r="BS48" s="40"/>
      <c r="BT48" s="40"/>
      <c r="BU48" s="40"/>
      <c r="BV48" s="40">
        <v>0</v>
      </c>
      <c r="BX48" s="84">
        <v>51485</v>
      </c>
      <c r="BY48" s="40"/>
      <c r="BZ48" s="40"/>
      <c r="CA48" s="40"/>
      <c r="CB48" s="40"/>
      <c r="CC48" s="40">
        <v>0</v>
      </c>
      <c r="CE48" s="84">
        <v>51485</v>
      </c>
      <c r="CF48" s="40"/>
      <c r="CG48" s="40"/>
      <c r="CH48" s="40"/>
      <c r="CI48" s="40"/>
      <c r="CJ48" s="40">
        <v>0</v>
      </c>
      <c r="CL48" s="84">
        <v>51485</v>
      </c>
      <c r="CM48" s="40"/>
      <c r="CN48" s="40"/>
      <c r="CO48" s="40"/>
      <c r="CP48" s="40">
        <v>0</v>
      </c>
      <c r="CR48" s="84">
        <v>51485</v>
      </c>
      <c r="CS48" s="40"/>
      <c r="CT48" s="86">
        <v>0</v>
      </c>
      <c r="CU48" s="40">
        <f t="shared" si="18"/>
        <v>0</v>
      </c>
      <c r="CV48" s="40">
        <f t="shared" si="19"/>
        <v>0</v>
      </c>
      <c r="CX48" s="84">
        <v>51485</v>
      </c>
      <c r="CY48" s="40"/>
      <c r="CZ48" s="86"/>
      <c r="DA48" s="40">
        <f t="shared" si="20"/>
        <v>0</v>
      </c>
      <c r="DB48" s="40"/>
      <c r="DC48" s="40">
        <f t="shared" si="21"/>
        <v>0</v>
      </c>
      <c r="DD48" s="150"/>
      <c r="DE48" s="84">
        <v>51485</v>
      </c>
      <c r="DG48" s="40"/>
      <c r="DH48" s="86"/>
      <c r="DJ48" s="40">
        <v>0</v>
      </c>
      <c r="DK48" s="150"/>
      <c r="DL48" s="84">
        <v>51485</v>
      </c>
      <c r="DM48" s="40"/>
      <c r="DN48" s="86"/>
      <c r="DO48" s="40"/>
      <c r="DP48" s="86"/>
      <c r="DQ48" s="40"/>
      <c r="DR48" s="86"/>
      <c r="DS48" s="40"/>
      <c r="DT48" s="86"/>
      <c r="DU48" s="40">
        <f t="shared" si="22"/>
        <v>0</v>
      </c>
      <c r="DV48" s="40"/>
      <c r="DW48" s="40">
        <f t="shared" si="23"/>
        <v>0</v>
      </c>
      <c r="DX48" s="150"/>
      <c r="DY48" s="84">
        <v>51485</v>
      </c>
      <c r="DZ48" s="40"/>
      <c r="EA48" s="86"/>
      <c r="EB48" s="40">
        <f t="shared" si="24"/>
        <v>0</v>
      </c>
      <c r="EC48" s="40">
        <f t="shared" si="25"/>
        <v>0</v>
      </c>
      <c r="ED48" s="150"/>
      <c r="EE48" s="84">
        <v>51485</v>
      </c>
      <c r="EF48" s="40"/>
      <c r="EG48" s="40"/>
      <c r="EH48" s="40"/>
      <c r="EI48" s="40"/>
      <c r="EJ48" s="40">
        <f t="shared" si="27"/>
        <v>0</v>
      </c>
      <c r="EK48" s="40"/>
      <c r="EL48" s="84">
        <v>51485</v>
      </c>
      <c r="EQ48" s="40">
        <f t="shared" si="28"/>
        <v>0</v>
      </c>
      <c r="ER48" s="84"/>
      <c r="ES48" s="84">
        <v>51485</v>
      </c>
      <c r="EY48" s="84">
        <v>51485</v>
      </c>
      <c r="FA48" s="100"/>
      <c r="FB48" s="40">
        <f t="shared" si="29"/>
        <v>0</v>
      </c>
      <c r="FC48" s="40">
        <f t="shared" si="30"/>
        <v>0</v>
      </c>
      <c r="FE48" s="84">
        <v>51485</v>
      </c>
      <c r="FG48" s="100"/>
      <c r="FH48" s="40">
        <f t="shared" si="31"/>
        <v>0</v>
      </c>
      <c r="FI48" s="40">
        <f t="shared" si="32"/>
        <v>0</v>
      </c>
      <c r="FK48" s="84">
        <v>51485</v>
      </c>
      <c r="FP48" s="40">
        <f t="shared" si="33"/>
        <v>0</v>
      </c>
      <c r="FR48" s="84">
        <v>51485</v>
      </c>
      <c r="FW48" s="40">
        <f t="shared" si="34"/>
        <v>0</v>
      </c>
      <c r="FY48" s="84">
        <v>51485</v>
      </c>
      <c r="GD48" s="40">
        <f t="shared" si="35"/>
        <v>0</v>
      </c>
      <c r="GF48" s="84">
        <v>51485</v>
      </c>
      <c r="GK48" s="40">
        <f t="shared" si="36"/>
        <v>0</v>
      </c>
    </row>
    <row r="49" spans="2:193" x14ac:dyDescent="0.25">
      <c r="B49" s="84">
        <v>51682</v>
      </c>
      <c r="C49" s="84"/>
      <c r="D49" s="84">
        <v>51667</v>
      </c>
      <c r="E49" s="40">
        <f t="shared" si="0"/>
        <v>0</v>
      </c>
      <c r="F49" s="40">
        <f t="shared" si="1"/>
        <v>0</v>
      </c>
      <c r="G49" s="40">
        <f t="shared" si="2"/>
        <v>0</v>
      </c>
      <c r="H49" s="40">
        <v>0</v>
      </c>
      <c r="I49" s="40">
        <f t="shared" si="3"/>
        <v>0</v>
      </c>
      <c r="J49" s="40">
        <f>SUM(I48:I49)</f>
        <v>0</v>
      </c>
      <c r="L49" s="84">
        <v>51667</v>
      </c>
      <c r="M49" s="40"/>
      <c r="N49" s="100"/>
      <c r="O49" s="40">
        <f t="shared" si="38"/>
        <v>0</v>
      </c>
      <c r="P49" s="40"/>
      <c r="Q49" s="40"/>
      <c r="R49" s="40">
        <f t="shared" si="5"/>
        <v>0</v>
      </c>
      <c r="T49" s="84">
        <v>51667</v>
      </c>
      <c r="U49" s="40"/>
      <c r="V49" s="100"/>
      <c r="W49" s="40">
        <f t="shared" si="39"/>
        <v>0</v>
      </c>
      <c r="X49" s="40"/>
      <c r="Y49" s="40"/>
      <c r="Z49" s="40">
        <f t="shared" si="7"/>
        <v>0</v>
      </c>
      <c r="AB49" s="84">
        <v>51667</v>
      </c>
      <c r="AC49" s="40"/>
      <c r="AD49" s="100"/>
      <c r="AE49" s="40">
        <f t="shared" si="8"/>
        <v>0</v>
      </c>
      <c r="AF49" s="40"/>
      <c r="AG49" s="40"/>
      <c r="AH49" s="40">
        <f t="shared" si="9"/>
        <v>0</v>
      </c>
      <c r="AJ49" s="84">
        <v>51667</v>
      </c>
      <c r="AK49" s="40"/>
      <c r="AL49" s="100"/>
      <c r="AM49" s="40">
        <f t="shared" si="10"/>
        <v>0</v>
      </c>
      <c r="AN49" s="40"/>
      <c r="AO49" s="40"/>
      <c r="AP49" s="40">
        <f t="shared" si="11"/>
        <v>0</v>
      </c>
      <c r="AR49" s="84">
        <v>51667</v>
      </c>
      <c r="AS49" s="40"/>
      <c r="AT49" s="100"/>
      <c r="AU49" s="40">
        <f t="shared" si="12"/>
        <v>0</v>
      </c>
      <c r="AV49" s="40"/>
      <c r="AW49" s="40"/>
      <c r="AX49" s="40">
        <f t="shared" si="13"/>
        <v>0</v>
      </c>
      <c r="AZ49" s="84">
        <v>51667</v>
      </c>
      <c r="BA49" s="40"/>
      <c r="BB49" s="100"/>
      <c r="BC49" s="40"/>
      <c r="BD49" s="100"/>
      <c r="BE49" s="40">
        <f t="shared" si="14"/>
        <v>0</v>
      </c>
      <c r="BF49" s="40"/>
      <c r="BG49" s="40"/>
      <c r="BH49" s="40">
        <f t="shared" si="15"/>
        <v>0</v>
      </c>
      <c r="BJ49" s="84">
        <v>51667</v>
      </c>
      <c r="BK49" s="40"/>
      <c r="BL49" s="100"/>
      <c r="BM49" s="40"/>
      <c r="BN49" s="40"/>
      <c r="BO49" s="40">
        <f t="shared" si="17"/>
        <v>0</v>
      </c>
      <c r="BQ49" s="84">
        <v>51667</v>
      </c>
      <c r="BR49" s="40"/>
      <c r="BS49" s="40"/>
      <c r="BT49" s="40"/>
      <c r="BU49" s="40"/>
      <c r="BV49" s="40">
        <v>0</v>
      </c>
      <c r="BX49" s="84">
        <v>51667</v>
      </c>
      <c r="BY49" s="40"/>
      <c r="BZ49" s="40"/>
      <c r="CA49" s="40"/>
      <c r="CB49" s="40"/>
      <c r="CC49" s="40">
        <v>0</v>
      </c>
      <c r="CE49" s="84">
        <v>51667</v>
      </c>
      <c r="CF49" s="40"/>
      <c r="CG49" s="40"/>
      <c r="CH49" s="40"/>
      <c r="CI49" s="40"/>
      <c r="CJ49" s="40">
        <v>0</v>
      </c>
      <c r="CL49" s="84">
        <v>51667</v>
      </c>
      <c r="CM49" s="40"/>
      <c r="CN49" s="40"/>
      <c r="CO49" s="40"/>
      <c r="CP49" s="40">
        <v>0</v>
      </c>
      <c r="CR49" s="84">
        <v>51667</v>
      </c>
      <c r="CS49" s="40"/>
      <c r="CT49" s="86">
        <v>0</v>
      </c>
      <c r="CU49" s="40">
        <f t="shared" si="18"/>
        <v>0</v>
      </c>
      <c r="CV49" s="40">
        <f t="shared" si="19"/>
        <v>0</v>
      </c>
      <c r="CX49" s="84">
        <v>51667</v>
      </c>
      <c r="CY49" s="40"/>
      <c r="CZ49" s="86"/>
      <c r="DA49" s="40">
        <f t="shared" si="20"/>
        <v>0</v>
      </c>
      <c r="DB49" s="40"/>
      <c r="DC49" s="40">
        <f t="shared" si="21"/>
        <v>0</v>
      </c>
      <c r="DD49" s="150"/>
      <c r="DE49" s="84">
        <v>51667</v>
      </c>
      <c r="DG49" s="40"/>
      <c r="DH49" s="86"/>
      <c r="DJ49" s="40">
        <v>0</v>
      </c>
      <c r="DK49" s="150"/>
      <c r="DL49" s="84">
        <v>51667</v>
      </c>
      <c r="DM49" s="40"/>
      <c r="DN49" s="86"/>
      <c r="DO49" s="40"/>
      <c r="DP49" s="86"/>
      <c r="DQ49" s="40"/>
      <c r="DR49" s="86"/>
      <c r="DS49" s="40"/>
      <c r="DT49" s="86"/>
      <c r="DU49" s="40">
        <f t="shared" si="22"/>
        <v>0</v>
      </c>
      <c r="DV49" s="40"/>
      <c r="DW49" s="40">
        <f t="shared" si="23"/>
        <v>0</v>
      </c>
      <c r="DX49" s="150"/>
      <c r="DY49" s="84">
        <v>51667</v>
      </c>
      <c r="DZ49" s="40"/>
      <c r="EA49" s="86"/>
      <c r="EB49" s="40">
        <f t="shared" si="24"/>
        <v>0</v>
      </c>
      <c r="EC49" s="40">
        <f t="shared" si="25"/>
        <v>0</v>
      </c>
      <c r="ED49" s="150"/>
      <c r="EE49" s="84">
        <v>51667</v>
      </c>
      <c r="EF49" s="40"/>
      <c r="EG49" s="40"/>
      <c r="EH49" s="40"/>
      <c r="EI49" s="40"/>
      <c r="EJ49" s="40">
        <f t="shared" si="27"/>
        <v>0</v>
      </c>
      <c r="EK49" s="40"/>
      <c r="EL49" s="84">
        <v>51667</v>
      </c>
      <c r="EQ49" s="40">
        <f t="shared" si="28"/>
        <v>0</v>
      </c>
      <c r="ER49" s="84"/>
      <c r="ES49" s="84">
        <v>51667</v>
      </c>
      <c r="EY49" s="84">
        <v>51667</v>
      </c>
      <c r="FA49" s="100"/>
      <c r="FB49" s="40">
        <f t="shared" si="29"/>
        <v>0</v>
      </c>
      <c r="FC49" s="40">
        <f t="shared" si="30"/>
        <v>0</v>
      </c>
      <c r="FE49" s="84">
        <v>51667</v>
      </c>
      <c r="FG49" s="100"/>
      <c r="FH49" s="40">
        <f t="shared" si="31"/>
        <v>0</v>
      </c>
      <c r="FI49" s="40">
        <f t="shared" si="32"/>
        <v>0</v>
      </c>
      <c r="FK49" s="84">
        <v>51667</v>
      </c>
      <c r="FP49" s="40">
        <f t="shared" si="33"/>
        <v>0</v>
      </c>
      <c r="FR49" s="84">
        <v>51667</v>
      </c>
      <c r="FW49" s="40">
        <f t="shared" si="34"/>
        <v>0</v>
      </c>
      <c r="FY49" s="84">
        <v>51667</v>
      </c>
      <c r="GD49" s="40">
        <f t="shared" si="35"/>
        <v>0</v>
      </c>
      <c r="GF49" s="84">
        <v>51667</v>
      </c>
      <c r="GK49" s="40">
        <f t="shared" si="36"/>
        <v>0</v>
      </c>
    </row>
    <row r="50" spans="2:193" x14ac:dyDescent="0.25">
      <c r="B50" s="84">
        <v>51866</v>
      </c>
      <c r="C50" s="84"/>
      <c r="D50" s="84">
        <v>51850</v>
      </c>
      <c r="E50" s="40">
        <f t="shared" si="0"/>
        <v>0</v>
      </c>
      <c r="F50" s="40">
        <f t="shared" si="1"/>
        <v>0</v>
      </c>
      <c r="G50" s="40">
        <f t="shared" si="2"/>
        <v>0</v>
      </c>
      <c r="H50" s="40">
        <v>0</v>
      </c>
      <c r="I50" s="40">
        <f t="shared" si="3"/>
        <v>0</v>
      </c>
      <c r="J50" s="40"/>
      <c r="L50" s="84">
        <v>51850</v>
      </c>
      <c r="M50" s="40"/>
      <c r="N50" s="100"/>
      <c r="O50" s="40">
        <f t="shared" si="38"/>
        <v>0</v>
      </c>
      <c r="P50" s="40"/>
      <c r="Q50" s="40"/>
      <c r="R50" s="40">
        <f t="shared" si="5"/>
        <v>0</v>
      </c>
      <c r="T50" s="84">
        <v>51850</v>
      </c>
      <c r="U50" s="40"/>
      <c r="V50" s="100"/>
      <c r="W50" s="40">
        <f t="shared" si="39"/>
        <v>0</v>
      </c>
      <c r="X50" s="40"/>
      <c r="Y50" s="40"/>
      <c r="Z50" s="40">
        <f t="shared" si="7"/>
        <v>0</v>
      </c>
      <c r="AB50" s="84">
        <v>51850</v>
      </c>
      <c r="AC50" s="40"/>
      <c r="AD50" s="100"/>
      <c r="AE50" s="40">
        <f t="shared" si="8"/>
        <v>0</v>
      </c>
      <c r="AF50" s="40"/>
      <c r="AG50" s="40"/>
      <c r="AH50" s="40">
        <f t="shared" si="9"/>
        <v>0</v>
      </c>
      <c r="AJ50" s="84">
        <v>51850</v>
      </c>
      <c r="AK50" s="40"/>
      <c r="AL50" s="100"/>
      <c r="AM50" s="40">
        <f t="shared" si="10"/>
        <v>0</v>
      </c>
      <c r="AN50" s="40"/>
      <c r="AO50" s="40"/>
      <c r="AP50" s="40">
        <f t="shared" si="11"/>
        <v>0</v>
      </c>
      <c r="AR50" s="84">
        <v>51850</v>
      </c>
      <c r="AS50" s="40"/>
      <c r="AT50" s="100"/>
      <c r="AU50" s="40">
        <f t="shared" si="12"/>
        <v>0</v>
      </c>
      <c r="AV50" s="40"/>
      <c r="AW50" s="40"/>
      <c r="AX50" s="40">
        <f t="shared" si="13"/>
        <v>0</v>
      </c>
      <c r="AZ50" s="84">
        <v>51850</v>
      </c>
      <c r="BA50" s="40"/>
      <c r="BB50" s="100"/>
      <c r="BC50" s="40"/>
      <c r="BD50" s="100"/>
      <c r="BE50" s="40">
        <f t="shared" si="14"/>
        <v>0</v>
      </c>
      <c r="BF50" s="40"/>
      <c r="BG50" s="40"/>
      <c r="BH50" s="40">
        <f t="shared" si="15"/>
        <v>0</v>
      </c>
      <c r="BJ50" s="84">
        <v>51850</v>
      </c>
      <c r="BK50" s="40"/>
      <c r="BL50" s="100"/>
      <c r="BM50" s="40"/>
      <c r="BN50" s="40"/>
      <c r="BO50" s="40">
        <f t="shared" si="17"/>
        <v>0</v>
      </c>
      <c r="BQ50" s="84">
        <v>51850</v>
      </c>
      <c r="BR50" s="40"/>
      <c r="BS50" s="40"/>
      <c r="BT50" s="40"/>
      <c r="BU50" s="40"/>
      <c r="BV50" s="40">
        <v>0</v>
      </c>
      <c r="BX50" s="84">
        <v>51850</v>
      </c>
      <c r="BY50" s="40"/>
      <c r="BZ50" s="40"/>
      <c r="CA50" s="40"/>
      <c r="CB50" s="40"/>
      <c r="CC50" s="40">
        <v>0</v>
      </c>
      <c r="CE50" s="84">
        <v>51850</v>
      </c>
      <c r="CF50" s="40"/>
      <c r="CG50" s="40"/>
      <c r="CH50" s="40"/>
      <c r="CI50" s="40"/>
      <c r="CJ50" s="40">
        <v>0</v>
      </c>
      <c r="CL50" s="84">
        <v>51850</v>
      </c>
      <c r="CM50" s="40"/>
      <c r="CN50" s="40"/>
      <c r="CO50" s="40"/>
      <c r="CP50" s="40">
        <v>0</v>
      </c>
      <c r="CR50" s="84">
        <v>51850</v>
      </c>
      <c r="CS50" s="40"/>
      <c r="CT50" s="86">
        <v>0.05</v>
      </c>
      <c r="CU50" s="40">
        <f t="shared" ref="CU50:CU51" si="40">((CS50*CT50)/2)+CU51</f>
        <v>0</v>
      </c>
      <c r="CV50" s="40">
        <f t="shared" si="19"/>
        <v>0</v>
      </c>
      <c r="CX50" s="84">
        <v>51850</v>
      </c>
      <c r="CY50" s="40"/>
      <c r="CZ50" s="86"/>
      <c r="DA50" s="40">
        <f t="shared" si="20"/>
        <v>0</v>
      </c>
      <c r="DB50" s="40"/>
      <c r="DC50" s="40">
        <f t="shared" si="21"/>
        <v>0</v>
      </c>
      <c r="DD50" s="150"/>
      <c r="DE50" s="84">
        <v>51850</v>
      </c>
      <c r="DG50" s="40"/>
      <c r="DH50" s="86"/>
      <c r="DJ50" s="40">
        <v>0</v>
      </c>
      <c r="DK50" s="150"/>
      <c r="DL50" s="84">
        <v>51850</v>
      </c>
      <c r="DM50" s="40"/>
      <c r="DN50" s="86"/>
      <c r="DO50" s="40"/>
      <c r="DP50" s="86"/>
      <c r="DQ50" s="40"/>
      <c r="DR50" s="86"/>
      <c r="DS50" s="40"/>
      <c r="DT50" s="86"/>
      <c r="DU50" s="40">
        <f t="shared" si="22"/>
        <v>0</v>
      </c>
      <c r="DV50" s="40"/>
      <c r="DW50" s="40">
        <f t="shared" si="23"/>
        <v>0</v>
      </c>
      <c r="DX50" s="150"/>
      <c r="DY50" s="84">
        <v>51850</v>
      </c>
      <c r="DZ50" s="40"/>
      <c r="EA50" s="86"/>
      <c r="EB50" s="40">
        <f t="shared" si="24"/>
        <v>0</v>
      </c>
      <c r="EC50" s="40">
        <f t="shared" si="25"/>
        <v>0</v>
      </c>
      <c r="ED50" s="150"/>
      <c r="EE50" s="84">
        <v>51850</v>
      </c>
      <c r="EF50" s="40"/>
      <c r="EG50" s="40"/>
      <c r="EH50" s="40"/>
      <c r="EI50" s="40"/>
      <c r="EJ50" s="40">
        <f t="shared" si="27"/>
        <v>0</v>
      </c>
      <c r="EK50" s="40"/>
      <c r="EL50" s="84">
        <v>51850</v>
      </c>
      <c r="EQ50" s="40">
        <f t="shared" si="28"/>
        <v>0</v>
      </c>
      <c r="ER50" s="84"/>
      <c r="ES50" s="84">
        <v>51850</v>
      </c>
      <c r="EY50" s="84">
        <v>51850</v>
      </c>
      <c r="FA50" s="100"/>
      <c r="FB50" s="40">
        <f t="shared" si="29"/>
        <v>0</v>
      </c>
      <c r="FC50" s="40">
        <f t="shared" si="30"/>
        <v>0</v>
      </c>
      <c r="FE50" s="84">
        <v>51850</v>
      </c>
      <c r="FG50" s="100"/>
      <c r="FH50" s="40">
        <f t="shared" si="31"/>
        <v>0</v>
      </c>
      <c r="FI50" s="40">
        <f t="shared" si="32"/>
        <v>0</v>
      </c>
      <c r="FK50" s="84">
        <v>51850</v>
      </c>
      <c r="FP50" s="40">
        <f t="shared" si="33"/>
        <v>0</v>
      </c>
      <c r="FR50" s="84">
        <v>51850</v>
      </c>
      <c r="FW50" s="40">
        <f t="shared" si="34"/>
        <v>0</v>
      </c>
      <c r="FY50" s="84">
        <v>51850</v>
      </c>
      <c r="GD50" s="40">
        <f t="shared" si="35"/>
        <v>0</v>
      </c>
      <c r="GF50" s="84">
        <v>51850</v>
      </c>
      <c r="GK50" s="40">
        <f t="shared" si="36"/>
        <v>0</v>
      </c>
    </row>
    <row r="51" spans="2:193" x14ac:dyDescent="0.25">
      <c r="B51" s="84">
        <v>52047</v>
      </c>
      <c r="C51" s="84"/>
      <c r="D51" s="84">
        <v>52032</v>
      </c>
      <c r="E51" s="40">
        <f t="shared" si="0"/>
        <v>0</v>
      </c>
      <c r="F51" s="40">
        <f t="shared" si="1"/>
        <v>0</v>
      </c>
      <c r="G51" s="40">
        <f t="shared" si="2"/>
        <v>0</v>
      </c>
      <c r="H51" s="40">
        <v>0</v>
      </c>
      <c r="I51" s="40">
        <f t="shared" si="3"/>
        <v>0</v>
      </c>
      <c r="J51" s="40">
        <f>SUM(I50:I51)</f>
        <v>0</v>
      </c>
      <c r="L51" s="84">
        <v>52032</v>
      </c>
      <c r="M51" s="40"/>
      <c r="N51" s="100"/>
      <c r="O51" s="40">
        <f t="shared" si="38"/>
        <v>0</v>
      </c>
      <c r="P51" s="40"/>
      <c r="Q51" s="40"/>
      <c r="R51" s="40">
        <f t="shared" si="5"/>
        <v>0</v>
      </c>
      <c r="T51" s="84">
        <v>52032</v>
      </c>
      <c r="U51" s="40"/>
      <c r="V51" s="100"/>
      <c r="W51" s="40">
        <f t="shared" si="39"/>
        <v>0</v>
      </c>
      <c r="X51" s="40"/>
      <c r="Y51" s="40"/>
      <c r="Z51" s="40">
        <f t="shared" si="7"/>
        <v>0</v>
      </c>
      <c r="AB51" s="84">
        <v>52032</v>
      </c>
      <c r="AC51" s="40"/>
      <c r="AD51" s="100"/>
      <c r="AE51" s="40">
        <f t="shared" si="8"/>
        <v>0</v>
      </c>
      <c r="AF51" s="40"/>
      <c r="AG51" s="40"/>
      <c r="AH51" s="40">
        <f t="shared" si="9"/>
        <v>0</v>
      </c>
      <c r="AJ51" s="84">
        <v>52032</v>
      </c>
      <c r="AK51" s="40"/>
      <c r="AL51" s="100"/>
      <c r="AM51" s="40">
        <f t="shared" si="10"/>
        <v>0</v>
      </c>
      <c r="AN51" s="40"/>
      <c r="AO51" s="40"/>
      <c r="AP51" s="40">
        <f t="shared" si="11"/>
        <v>0</v>
      </c>
      <c r="AR51" s="84">
        <v>52032</v>
      </c>
      <c r="AS51" s="40"/>
      <c r="AT51" s="100"/>
      <c r="AU51" s="40">
        <f t="shared" si="12"/>
        <v>0</v>
      </c>
      <c r="AV51" s="40"/>
      <c r="AW51" s="40"/>
      <c r="AX51" s="40">
        <f t="shared" si="13"/>
        <v>0</v>
      </c>
      <c r="AZ51" s="84">
        <v>52032</v>
      </c>
      <c r="BA51" s="40"/>
      <c r="BB51" s="100"/>
      <c r="BC51" s="40"/>
      <c r="BD51" s="100"/>
      <c r="BE51" s="40">
        <f t="shared" si="14"/>
        <v>0</v>
      </c>
      <c r="BF51" s="40"/>
      <c r="BG51" s="40"/>
      <c r="BH51" s="40">
        <f t="shared" si="15"/>
        <v>0</v>
      </c>
      <c r="BJ51" s="84">
        <v>52032</v>
      </c>
      <c r="BK51" s="40"/>
      <c r="BL51" s="40"/>
      <c r="BM51" s="40"/>
      <c r="BN51" s="40"/>
      <c r="BO51" s="40">
        <f t="shared" si="17"/>
        <v>0</v>
      </c>
      <c r="BQ51" s="84">
        <v>52032</v>
      </c>
      <c r="BR51" s="40"/>
      <c r="BS51" s="40"/>
      <c r="BT51" s="40"/>
      <c r="BU51" s="40"/>
      <c r="BV51" s="40">
        <v>0</v>
      </c>
      <c r="BX51" s="84">
        <v>52032</v>
      </c>
      <c r="BY51" s="40"/>
      <c r="BZ51" s="40"/>
      <c r="CA51" s="40"/>
      <c r="CB51" s="40"/>
      <c r="CC51" s="40">
        <v>0</v>
      </c>
      <c r="CE51" s="84">
        <v>52032</v>
      </c>
      <c r="CF51" s="40"/>
      <c r="CG51" s="40"/>
      <c r="CH51" s="40"/>
      <c r="CI51" s="40"/>
      <c r="CJ51" s="40">
        <v>0</v>
      </c>
      <c r="CL51" s="84">
        <v>52032</v>
      </c>
      <c r="CM51" s="40"/>
      <c r="CN51" s="40"/>
      <c r="CO51" s="40"/>
      <c r="CP51" s="40">
        <v>0</v>
      </c>
      <c r="CR51" s="84">
        <v>52032</v>
      </c>
      <c r="CS51" s="40"/>
      <c r="CT51" s="86">
        <v>0.05</v>
      </c>
      <c r="CU51" s="40">
        <f t="shared" si="40"/>
        <v>0</v>
      </c>
      <c r="CV51" s="40">
        <f t="shared" si="19"/>
        <v>0</v>
      </c>
      <c r="CX51" s="84">
        <v>52032</v>
      </c>
      <c r="CY51" s="40"/>
      <c r="CZ51" s="86"/>
      <c r="DA51" s="40">
        <f t="shared" si="20"/>
        <v>0</v>
      </c>
      <c r="DB51" s="40"/>
      <c r="DC51" s="40">
        <f t="shared" si="21"/>
        <v>0</v>
      </c>
      <c r="DD51" s="150"/>
      <c r="DE51" s="84">
        <v>52032</v>
      </c>
      <c r="DG51" s="40"/>
      <c r="DH51" s="86"/>
      <c r="DJ51" s="40">
        <v>0</v>
      </c>
      <c r="DK51" s="150"/>
      <c r="DL51" s="84">
        <v>52032</v>
      </c>
      <c r="DM51" s="40"/>
      <c r="DN51" s="86"/>
      <c r="DO51" s="40"/>
      <c r="DP51" s="86"/>
      <c r="DQ51" s="40"/>
      <c r="DR51" s="86"/>
      <c r="DS51" s="40"/>
      <c r="DT51" s="86"/>
      <c r="DU51" s="40">
        <f t="shared" si="22"/>
        <v>0</v>
      </c>
      <c r="DV51" s="40"/>
      <c r="DW51" s="40">
        <f t="shared" si="23"/>
        <v>0</v>
      </c>
      <c r="DX51" s="150"/>
      <c r="DY51" s="84">
        <v>52032</v>
      </c>
      <c r="DZ51" s="40"/>
      <c r="EA51" s="86"/>
      <c r="EB51" s="40">
        <f t="shared" si="24"/>
        <v>0</v>
      </c>
      <c r="EC51" s="40">
        <f t="shared" si="25"/>
        <v>0</v>
      </c>
      <c r="ED51" s="150"/>
      <c r="EE51" s="84">
        <v>52032</v>
      </c>
      <c r="EF51" s="40"/>
      <c r="EG51" s="40"/>
      <c r="EH51" s="40"/>
      <c r="EI51" s="40"/>
      <c r="EJ51" s="40">
        <f t="shared" si="27"/>
        <v>0</v>
      </c>
      <c r="EK51" s="40"/>
      <c r="EL51" s="84">
        <v>52032</v>
      </c>
      <c r="EQ51" s="40">
        <f t="shared" si="28"/>
        <v>0</v>
      </c>
      <c r="ER51" s="84"/>
      <c r="ES51" s="84">
        <v>52032</v>
      </c>
      <c r="EY51" s="84">
        <v>52032</v>
      </c>
      <c r="FA51" s="100"/>
      <c r="FB51" s="40">
        <f t="shared" si="29"/>
        <v>0</v>
      </c>
      <c r="FC51" s="40">
        <f t="shared" si="30"/>
        <v>0</v>
      </c>
      <c r="FE51" s="84">
        <v>52032</v>
      </c>
      <c r="FG51" s="100"/>
      <c r="FH51" s="40">
        <f t="shared" si="31"/>
        <v>0</v>
      </c>
      <c r="FI51" s="40">
        <f t="shared" si="32"/>
        <v>0</v>
      </c>
      <c r="FK51" s="84">
        <v>52032</v>
      </c>
      <c r="FP51" s="40">
        <f t="shared" si="33"/>
        <v>0</v>
      </c>
      <c r="FR51" s="84">
        <v>52032</v>
      </c>
      <c r="FW51" s="40">
        <f t="shared" si="34"/>
        <v>0</v>
      </c>
      <c r="FY51" s="84">
        <v>52032</v>
      </c>
      <c r="GD51" s="40">
        <f t="shared" si="35"/>
        <v>0</v>
      </c>
      <c r="GF51" s="84">
        <v>52032</v>
      </c>
      <c r="GK51" s="40">
        <f t="shared" si="36"/>
        <v>0</v>
      </c>
    </row>
    <row r="52" spans="2:193" x14ac:dyDescent="0.25">
      <c r="B52" s="84">
        <v>52231</v>
      </c>
      <c r="C52" s="84"/>
      <c r="D52" s="84">
        <v>52215</v>
      </c>
      <c r="E52" s="40">
        <f t="shared" si="0"/>
        <v>0</v>
      </c>
      <c r="F52" s="40">
        <f t="shared" si="1"/>
        <v>0</v>
      </c>
      <c r="G52" s="40">
        <f t="shared" si="2"/>
        <v>0</v>
      </c>
      <c r="H52" s="40">
        <v>0</v>
      </c>
      <c r="I52" s="40">
        <f t="shared" si="3"/>
        <v>0</v>
      </c>
      <c r="J52" s="40"/>
      <c r="L52" s="84">
        <v>52215</v>
      </c>
      <c r="M52" s="40"/>
      <c r="N52" s="100"/>
      <c r="O52" s="40">
        <f t="shared" si="38"/>
        <v>0</v>
      </c>
      <c r="P52" s="40"/>
      <c r="Q52" s="40"/>
      <c r="R52" s="40">
        <f t="shared" si="5"/>
        <v>0</v>
      </c>
      <c r="T52" s="84">
        <v>52215</v>
      </c>
      <c r="U52" s="40"/>
      <c r="V52" s="100"/>
      <c r="W52" s="40">
        <f t="shared" si="39"/>
        <v>0</v>
      </c>
      <c r="X52" s="40"/>
      <c r="Y52" s="40"/>
      <c r="Z52" s="40">
        <f t="shared" si="7"/>
        <v>0</v>
      </c>
      <c r="AB52" s="84">
        <v>52215</v>
      </c>
      <c r="AC52" s="40"/>
      <c r="AD52" s="100"/>
      <c r="AE52" s="40">
        <f t="shared" si="8"/>
        <v>0</v>
      </c>
      <c r="AF52" s="40"/>
      <c r="AG52" s="40"/>
      <c r="AH52" s="40">
        <f t="shared" si="9"/>
        <v>0</v>
      </c>
      <c r="AJ52" s="84">
        <v>52215</v>
      </c>
      <c r="AK52" s="40"/>
      <c r="AL52" s="100"/>
      <c r="AM52" s="40">
        <f t="shared" si="10"/>
        <v>0</v>
      </c>
      <c r="AN52" s="40"/>
      <c r="AO52" s="40"/>
      <c r="AP52" s="40">
        <f t="shared" si="11"/>
        <v>0</v>
      </c>
      <c r="AR52" s="84">
        <v>52215</v>
      </c>
      <c r="AS52" s="40"/>
      <c r="AT52" s="100"/>
      <c r="AU52" s="40">
        <f t="shared" si="12"/>
        <v>0</v>
      </c>
      <c r="AV52" s="40"/>
      <c r="AW52" s="40"/>
      <c r="AX52" s="40">
        <f t="shared" si="13"/>
        <v>0</v>
      </c>
      <c r="AZ52" s="84">
        <v>52215</v>
      </c>
      <c r="BA52" s="40"/>
      <c r="BB52" s="100"/>
      <c r="BC52" s="40"/>
      <c r="BD52" s="100"/>
      <c r="BE52" s="40">
        <f t="shared" si="14"/>
        <v>0</v>
      </c>
      <c r="BF52" s="40"/>
      <c r="BG52" s="40"/>
      <c r="BH52" s="40">
        <f t="shared" si="15"/>
        <v>0</v>
      </c>
      <c r="BJ52" s="84">
        <v>52215</v>
      </c>
      <c r="BK52" s="40"/>
      <c r="BL52" s="40"/>
      <c r="BM52" s="40"/>
      <c r="BN52" s="40"/>
      <c r="BO52" s="40">
        <f t="shared" si="17"/>
        <v>0</v>
      </c>
      <c r="BQ52" s="84">
        <v>52215</v>
      </c>
      <c r="BR52" s="40"/>
      <c r="BS52" s="40"/>
      <c r="BT52" s="40"/>
      <c r="BU52" s="40"/>
      <c r="BV52" s="40">
        <v>0</v>
      </c>
      <c r="BX52" s="84">
        <v>52215</v>
      </c>
      <c r="BY52" s="40"/>
      <c r="BZ52" s="40"/>
      <c r="CA52" s="40"/>
      <c r="CB52" s="40"/>
      <c r="CC52" s="40">
        <v>0</v>
      </c>
      <c r="CE52" s="84">
        <v>52215</v>
      </c>
      <c r="CF52" s="40"/>
      <c r="CG52" s="40"/>
      <c r="CH52" s="40"/>
      <c r="CI52" s="40"/>
      <c r="CJ52" s="40">
        <v>0</v>
      </c>
      <c r="CL52" s="84">
        <v>52215</v>
      </c>
      <c r="CM52" s="40"/>
      <c r="CN52" s="40"/>
      <c r="CO52" s="40"/>
      <c r="CP52" s="40">
        <v>0</v>
      </c>
      <c r="CR52" s="84">
        <v>52215</v>
      </c>
      <c r="CS52" s="40"/>
      <c r="CT52" s="86">
        <v>0</v>
      </c>
      <c r="CU52" s="40"/>
      <c r="CV52" s="40">
        <v>0</v>
      </c>
      <c r="CX52" s="84">
        <v>52215</v>
      </c>
      <c r="CY52" s="40"/>
      <c r="CZ52" s="86"/>
      <c r="DA52" s="40">
        <f t="shared" si="20"/>
        <v>0</v>
      </c>
      <c r="DB52" s="40"/>
      <c r="DC52" s="40">
        <f t="shared" si="21"/>
        <v>0</v>
      </c>
      <c r="DD52" s="150"/>
      <c r="DE52" s="84">
        <v>52215</v>
      </c>
      <c r="DG52" s="40"/>
      <c r="DH52" s="86"/>
      <c r="DJ52" s="40">
        <v>0</v>
      </c>
      <c r="DK52" s="150"/>
      <c r="DL52" s="84">
        <v>52215</v>
      </c>
      <c r="DM52" s="40"/>
      <c r="DN52" s="86"/>
      <c r="DO52" s="40"/>
      <c r="DP52" s="86"/>
      <c r="DQ52" s="40"/>
      <c r="DR52" s="86"/>
      <c r="DS52" s="40"/>
      <c r="DT52" s="86"/>
      <c r="DU52" s="40">
        <f t="shared" si="22"/>
        <v>0</v>
      </c>
      <c r="DV52" s="40"/>
      <c r="DW52" s="40">
        <f t="shared" si="23"/>
        <v>0</v>
      </c>
      <c r="DX52" s="150"/>
      <c r="DY52" s="84">
        <v>52215</v>
      </c>
      <c r="DZ52" s="40"/>
      <c r="EA52" s="86"/>
      <c r="EB52" s="40">
        <f t="shared" si="24"/>
        <v>0</v>
      </c>
      <c r="EC52" s="40">
        <f t="shared" si="25"/>
        <v>0</v>
      </c>
      <c r="ED52" s="150"/>
      <c r="EE52" s="84">
        <v>52215</v>
      </c>
      <c r="EF52" s="40"/>
      <c r="EG52" s="40"/>
      <c r="EH52" s="40"/>
      <c r="EI52" s="40"/>
      <c r="EJ52" s="40">
        <f t="shared" si="27"/>
        <v>0</v>
      </c>
      <c r="EK52" s="40"/>
      <c r="EL52" s="84">
        <v>52215</v>
      </c>
      <c r="EQ52" s="40">
        <f t="shared" si="28"/>
        <v>0</v>
      </c>
      <c r="ER52" s="84"/>
      <c r="ES52" s="84">
        <v>52215</v>
      </c>
      <c r="EY52" s="84">
        <v>52215</v>
      </c>
      <c r="FA52" s="100"/>
      <c r="FB52" s="40">
        <f t="shared" si="29"/>
        <v>0</v>
      </c>
      <c r="FC52" s="40">
        <f t="shared" si="30"/>
        <v>0</v>
      </c>
      <c r="FE52" s="84">
        <v>52215</v>
      </c>
      <c r="FG52" s="100"/>
      <c r="FH52" s="40">
        <f t="shared" si="31"/>
        <v>0</v>
      </c>
      <c r="FI52" s="40">
        <f t="shared" si="32"/>
        <v>0</v>
      </c>
      <c r="FK52" s="84">
        <v>52215</v>
      </c>
      <c r="FP52" s="40">
        <f t="shared" si="33"/>
        <v>0</v>
      </c>
      <c r="FR52" s="84">
        <v>52215</v>
      </c>
      <c r="FW52" s="40">
        <f t="shared" si="34"/>
        <v>0</v>
      </c>
      <c r="FY52" s="84">
        <v>52215</v>
      </c>
      <c r="GD52" s="40">
        <f t="shared" si="35"/>
        <v>0</v>
      </c>
      <c r="GF52" s="84">
        <v>52215</v>
      </c>
      <c r="GK52" s="40">
        <f t="shared" si="36"/>
        <v>0</v>
      </c>
    </row>
    <row r="53" spans="2:193" x14ac:dyDescent="0.25">
      <c r="B53" s="84">
        <v>52412</v>
      </c>
      <c r="C53" s="84"/>
      <c r="D53" s="84">
        <v>52397</v>
      </c>
      <c r="E53" s="40">
        <f t="shared" si="0"/>
        <v>0</v>
      </c>
      <c r="F53" s="40">
        <f t="shared" si="1"/>
        <v>0</v>
      </c>
      <c r="G53" s="40">
        <f t="shared" si="2"/>
        <v>0</v>
      </c>
      <c r="H53" s="40">
        <v>0</v>
      </c>
      <c r="I53" s="40">
        <f t="shared" si="3"/>
        <v>0</v>
      </c>
      <c r="J53" s="40">
        <f>SUM(I52:I53)</f>
        <v>0</v>
      </c>
      <c r="L53" s="84">
        <v>52397</v>
      </c>
      <c r="M53" s="40"/>
      <c r="N53" s="100"/>
      <c r="O53" s="40">
        <f t="shared" si="38"/>
        <v>0</v>
      </c>
      <c r="P53" s="40"/>
      <c r="Q53" s="40"/>
      <c r="R53" s="40">
        <f t="shared" si="5"/>
        <v>0</v>
      </c>
      <c r="T53" s="84">
        <v>52397</v>
      </c>
      <c r="U53" s="40"/>
      <c r="V53" s="100"/>
      <c r="W53" s="40">
        <f t="shared" si="39"/>
        <v>0</v>
      </c>
      <c r="X53" s="40"/>
      <c r="Y53" s="40"/>
      <c r="Z53" s="40">
        <f t="shared" si="7"/>
        <v>0</v>
      </c>
      <c r="AB53" s="84">
        <v>52397</v>
      </c>
      <c r="AC53" s="40"/>
      <c r="AD53" s="100"/>
      <c r="AE53" s="40">
        <f t="shared" si="8"/>
        <v>0</v>
      </c>
      <c r="AF53" s="40"/>
      <c r="AG53" s="40"/>
      <c r="AH53" s="40">
        <f t="shared" si="9"/>
        <v>0</v>
      </c>
      <c r="AJ53" s="84">
        <v>52397</v>
      </c>
      <c r="AK53" s="40"/>
      <c r="AL53" s="100"/>
      <c r="AM53" s="40">
        <f t="shared" si="10"/>
        <v>0</v>
      </c>
      <c r="AN53" s="40"/>
      <c r="AO53" s="40"/>
      <c r="AP53" s="40">
        <f t="shared" si="11"/>
        <v>0</v>
      </c>
      <c r="AR53" s="84">
        <v>52397</v>
      </c>
      <c r="AS53" s="40"/>
      <c r="AT53" s="100"/>
      <c r="AU53" s="40">
        <f t="shared" si="12"/>
        <v>0</v>
      </c>
      <c r="AV53" s="40"/>
      <c r="AW53" s="40"/>
      <c r="AX53" s="40">
        <f t="shared" si="13"/>
        <v>0</v>
      </c>
      <c r="AZ53" s="84">
        <v>52397</v>
      </c>
      <c r="BA53" s="40"/>
      <c r="BB53" s="100"/>
      <c r="BC53" s="40"/>
      <c r="BD53" s="100"/>
      <c r="BE53" s="40">
        <f t="shared" si="14"/>
        <v>0</v>
      </c>
      <c r="BF53" s="40"/>
      <c r="BG53" s="40"/>
      <c r="BH53" s="40">
        <f t="shared" si="15"/>
        <v>0</v>
      </c>
      <c r="BJ53" s="84">
        <v>52397</v>
      </c>
      <c r="BK53" s="40"/>
      <c r="BL53" s="40"/>
      <c r="BM53" s="40"/>
      <c r="BN53" s="40"/>
      <c r="BO53" s="40">
        <f t="shared" si="17"/>
        <v>0</v>
      </c>
      <c r="BQ53" s="84">
        <v>52397</v>
      </c>
      <c r="BR53" s="40"/>
      <c r="BS53" s="40"/>
      <c r="BT53" s="40"/>
      <c r="BU53" s="40"/>
      <c r="BV53" s="40">
        <v>0</v>
      </c>
      <c r="BX53" s="84">
        <v>52397</v>
      </c>
      <c r="BY53" s="40"/>
      <c r="BZ53" s="40"/>
      <c r="CA53" s="40"/>
      <c r="CB53" s="40"/>
      <c r="CC53" s="40">
        <v>0</v>
      </c>
      <c r="CE53" s="84">
        <v>52397</v>
      </c>
      <c r="CF53" s="40"/>
      <c r="CG53" s="40"/>
      <c r="CH53" s="40"/>
      <c r="CI53" s="40"/>
      <c r="CJ53" s="40">
        <v>0</v>
      </c>
      <c r="CL53" s="84">
        <v>52397</v>
      </c>
      <c r="CM53" s="40"/>
      <c r="CN53" s="40"/>
      <c r="CO53" s="40"/>
      <c r="CP53" s="40">
        <v>0</v>
      </c>
      <c r="CR53" s="84">
        <v>52397</v>
      </c>
      <c r="CS53" s="40"/>
      <c r="CT53" s="86">
        <v>0</v>
      </c>
      <c r="CU53" s="40"/>
      <c r="CV53" s="40">
        <v>0</v>
      </c>
      <c r="CX53" s="84">
        <v>52397</v>
      </c>
      <c r="CY53" s="40"/>
      <c r="CZ53" s="86"/>
      <c r="DA53" s="40">
        <f t="shared" si="20"/>
        <v>0</v>
      </c>
      <c r="DB53" s="40"/>
      <c r="DC53" s="40">
        <f t="shared" si="21"/>
        <v>0</v>
      </c>
      <c r="DD53" s="150"/>
      <c r="DE53" s="84">
        <v>52397</v>
      </c>
      <c r="DG53" s="40"/>
      <c r="DH53" s="86"/>
      <c r="DJ53" s="40">
        <v>0</v>
      </c>
      <c r="DK53" s="150"/>
      <c r="DL53" s="84">
        <v>52397</v>
      </c>
      <c r="DM53" s="40"/>
      <c r="DN53" s="86"/>
      <c r="DO53" s="40"/>
      <c r="DP53" s="86"/>
      <c r="DQ53" s="40"/>
      <c r="DR53" s="86"/>
      <c r="DS53" s="40"/>
      <c r="DT53" s="86"/>
      <c r="DU53" s="40">
        <f t="shared" si="22"/>
        <v>0</v>
      </c>
      <c r="DV53" s="40"/>
      <c r="DW53" s="40">
        <f t="shared" si="23"/>
        <v>0</v>
      </c>
      <c r="DX53" s="150"/>
      <c r="DY53" s="84">
        <v>52397</v>
      </c>
      <c r="DZ53" s="40"/>
      <c r="EA53" s="86"/>
      <c r="EB53" s="40">
        <f t="shared" si="24"/>
        <v>0</v>
      </c>
      <c r="EC53" s="40">
        <f t="shared" si="25"/>
        <v>0</v>
      </c>
      <c r="ED53" s="150"/>
      <c r="EE53" s="84">
        <v>52397</v>
      </c>
      <c r="EF53" s="40"/>
      <c r="EG53" s="40"/>
      <c r="EH53" s="40"/>
      <c r="EI53" s="40"/>
      <c r="EJ53" s="40">
        <f t="shared" si="27"/>
        <v>0</v>
      </c>
      <c r="EK53" s="40"/>
      <c r="EL53" s="84">
        <v>52397</v>
      </c>
      <c r="EQ53" s="40">
        <f t="shared" si="28"/>
        <v>0</v>
      </c>
      <c r="ER53" s="84"/>
      <c r="ES53" s="84">
        <v>52397</v>
      </c>
      <c r="EY53" s="84">
        <v>52397</v>
      </c>
      <c r="FA53" s="100"/>
      <c r="FB53" s="40">
        <f t="shared" si="29"/>
        <v>0</v>
      </c>
      <c r="FC53" s="40">
        <f t="shared" si="30"/>
        <v>0</v>
      </c>
      <c r="FE53" s="84">
        <v>52397</v>
      </c>
      <c r="FG53" s="100"/>
      <c r="FH53" s="40">
        <f t="shared" si="31"/>
        <v>0</v>
      </c>
      <c r="FI53" s="40">
        <f t="shared" si="32"/>
        <v>0</v>
      </c>
      <c r="FK53" s="84">
        <v>52397</v>
      </c>
      <c r="FP53" s="40">
        <f t="shared" si="33"/>
        <v>0</v>
      </c>
      <c r="FR53" s="84">
        <v>52397</v>
      </c>
      <c r="FW53" s="40">
        <f t="shared" si="34"/>
        <v>0</v>
      </c>
      <c r="FY53" s="84">
        <v>52397</v>
      </c>
      <c r="GD53" s="40">
        <f t="shared" si="35"/>
        <v>0</v>
      </c>
      <c r="GF53" s="84">
        <v>52397</v>
      </c>
      <c r="GK53" s="40">
        <f t="shared" si="36"/>
        <v>0</v>
      </c>
    </row>
    <row r="54" spans="2:193" x14ac:dyDescent="0.25">
      <c r="B54" s="84">
        <v>52596</v>
      </c>
      <c r="C54" s="84"/>
      <c r="D54" s="84">
        <v>52580</v>
      </c>
      <c r="E54" s="40">
        <f t="shared" si="0"/>
        <v>0</v>
      </c>
      <c r="F54" s="40">
        <f t="shared" si="1"/>
        <v>0</v>
      </c>
      <c r="G54" s="40">
        <f t="shared" si="2"/>
        <v>0</v>
      </c>
      <c r="H54" s="40">
        <v>0</v>
      </c>
      <c r="I54" s="40">
        <f t="shared" si="3"/>
        <v>0</v>
      </c>
      <c r="J54" s="40"/>
      <c r="L54" s="84">
        <v>52580</v>
      </c>
      <c r="M54" s="40"/>
      <c r="N54" s="100"/>
      <c r="O54" s="40">
        <f t="shared" si="38"/>
        <v>0</v>
      </c>
      <c r="P54" s="40"/>
      <c r="Q54" s="40"/>
      <c r="R54" s="40">
        <f t="shared" si="5"/>
        <v>0</v>
      </c>
      <c r="T54" s="84">
        <v>52580</v>
      </c>
      <c r="U54" s="40"/>
      <c r="V54" s="100"/>
      <c r="W54" s="40">
        <f t="shared" si="39"/>
        <v>0</v>
      </c>
      <c r="X54" s="40"/>
      <c r="Y54" s="40"/>
      <c r="Z54" s="40">
        <f t="shared" si="7"/>
        <v>0</v>
      </c>
      <c r="AB54" s="84">
        <v>52580</v>
      </c>
      <c r="AC54" s="40"/>
      <c r="AD54" s="100"/>
      <c r="AE54" s="40">
        <f t="shared" si="8"/>
        <v>0</v>
      </c>
      <c r="AF54" s="40"/>
      <c r="AG54" s="40"/>
      <c r="AH54" s="40">
        <f t="shared" si="9"/>
        <v>0</v>
      </c>
      <c r="AJ54" s="84">
        <v>52580</v>
      </c>
      <c r="AK54" s="40"/>
      <c r="AL54" s="100"/>
      <c r="AM54" s="40">
        <f t="shared" si="10"/>
        <v>0</v>
      </c>
      <c r="AN54" s="40"/>
      <c r="AO54" s="40"/>
      <c r="AP54" s="40">
        <f t="shared" si="11"/>
        <v>0</v>
      </c>
      <c r="AR54" s="84">
        <v>52580</v>
      </c>
      <c r="AS54" s="40"/>
      <c r="AT54" s="100"/>
      <c r="AU54" s="40">
        <f t="shared" si="12"/>
        <v>0</v>
      </c>
      <c r="AV54" s="40"/>
      <c r="AW54" s="40"/>
      <c r="AX54" s="40">
        <f t="shared" si="13"/>
        <v>0</v>
      </c>
      <c r="AZ54" s="84">
        <v>52580</v>
      </c>
      <c r="BA54" s="40"/>
      <c r="BB54" s="100"/>
      <c r="BC54" s="40"/>
      <c r="BD54" s="100"/>
      <c r="BE54" s="40">
        <f t="shared" si="14"/>
        <v>0</v>
      </c>
      <c r="BF54" s="40"/>
      <c r="BG54" s="40"/>
      <c r="BH54" s="40">
        <f t="shared" si="15"/>
        <v>0</v>
      </c>
      <c r="BJ54" s="84">
        <v>52580</v>
      </c>
      <c r="BK54" s="40"/>
      <c r="BL54" s="40"/>
      <c r="BM54" s="40"/>
      <c r="BN54" s="40"/>
      <c r="BO54" s="40">
        <f t="shared" si="17"/>
        <v>0</v>
      </c>
      <c r="BQ54" s="84">
        <v>52580</v>
      </c>
      <c r="BR54" s="40"/>
      <c r="BS54" s="40"/>
      <c r="BT54" s="40"/>
      <c r="BU54" s="40"/>
      <c r="BV54" s="40">
        <v>0</v>
      </c>
      <c r="BX54" s="84">
        <v>52580</v>
      </c>
      <c r="BY54" s="40"/>
      <c r="BZ54" s="40"/>
      <c r="CA54" s="40"/>
      <c r="CB54" s="40"/>
      <c r="CC54" s="40">
        <v>0</v>
      </c>
      <c r="CE54" s="84">
        <v>52580</v>
      </c>
      <c r="CF54" s="40"/>
      <c r="CG54" s="40"/>
      <c r="CH54" s="40"/>
      <c r="CI54" s="40"/>
      <c r="CJ54" s="40">
        <v>0</v>
      </c>
      <c r="CL54" s="84">
        <v>52580</v>
      </c>
      <c r="CM54" s="40"/>
      <c r="CN54" s="40"/>
      <c r="CO54" s="40"/>
      <c r="CP54" s="40">
        <v>0</v>
      </c>
      <c r="CR54" s="84">
        <v>52580</v>
      </c>
      <c r="CS54" s="40"/>
      <c r="CT54" s="86">
        <v>0</v>
      </c>
      <c r="CU54" s="40"/>
      <c r="CV54" s="40">
        <v>0</v>
      </c>
      <c r="CX54" s="84">
        <v>52580</v>
      </c>
      <c r="CY54" s="40"/>
      <c r="CZ54" s="86"/>
      <c r="DA54" s="40">
        <f t="shared" si="20"/>
        <v>0</v>
      </c>
      <c r="DB54" s="40"/>
      <c r="DC54" s="40">
        <f t="shared" si="21"/>
        <v>0</v>
      </c>
      <c r="DD54" s="150"/>
      <c r="DE54" s="84">
        <v>52580</v>
      </c>
      <c r="DG54" s="40"/>
      <c r="DH54" s="86"/>
      <c r="DJ54" s="40">
        <v>0</v>
      </c>
      <c r="DK54" s="150"/>
      <c r="DL54" s="84">
        <v>52580</v>
      </c>
      <c r="DM54" s="40"/>
      <c r="DN54" s="86"/>
      <c r="DO54" s="40"/>
      <c r="DP54" s="86"/>
      <c r="DQ54" s="40"/>
      <c r="DR54" s="86"/>
      <c r="DS54" s="40"/>
      <c r="DT54" s="86"/>
      <c r="DU54" s="40">
        <f t="shared" si="22"/>
        <v>0</v>
      </c>
      <c r="DV54" s="40"/>
      <c r="DW54" s="40">
        <f t="shared" si="23"/>
        <v>0</v>
      </c>
      <c r="DX54" s="150"/>
      <c r="DY54" s="84">
        <v>52580</v>
      </c>
      <c r="DZ54" s="40"/>
      <c r="EA54" s="86"/>
      <c r="EB54" s="40">
        <f t="shared" si="24"/>
        <v>0</v>
      </c>
      <c r="EC54" s="40">
        <f t="shared" si="25"/>
        <v>0</v>
      </c>
      <c r="ED54" s="150"/>
      <c r="EE54" s="84">
        <v>52580</v>
      </c>
      <c r="EF54" s="40"/>
      <c r="EG54" s="40"/>
      <c r="EH54" s="40"/>
      <c r="EI54" s="40"/>
      <c r="EJ54" s="40">
        <f t="shared" si="27"/>
        <v>0</v>
      </c>
      <c r="EK54" s="40"/>
      <c r="EL54" s="84">
        <v>52580</v>
      </c>
      <c r="EQ54" s="40">
        <f t="shared" si="28"/>
        <v>0</v>
      </c>
      <c r="ER54" s="84"/>
      <c r="ES54" s="84">
        <v>52580</v>
      </c>
      <c r="EY54" s="84">
        <v>52580</v>
      </c>
      <c r="FA54" s="100"/>
      <c r="FB54" s="40">
        <f t="shared" si="29"/>
        <v>0</v>
      </c>
      <c r="FC54" s="40">
        <f t="shared" si="30"/>
        <v>0</v>
      </c>
      <c r="FE54" s="84">
        <v>52580</v>
      </c>
      <c r="FG54" s="100"/>
      <c r="FH54" s="40">
        <f t="shared" si="31"/>
        <v>0</v>
      </c>
      <c r="FI54" s="40">
        <f t="shared" si="32"/>
        <v>0</v>
      </c>
      <c r="FK54" s="84">
        <v>52580</v>
      </c>
      <c r="FP54" s="40">
        <f t="shared" si="33"/>
        <v>0</v>
      </c>
      <c r="FR54" s="84">
        <v>52580</v>
      </c>
      <c r="FW54" s="40">
        <f t="shared" si="34"/>
        <v>0</v>
      </c>
      <c r="FY54" s="84">
        <v>52580</v>
      </c>
      <c r="GD54" s="40">
        <f t="shared" si="35"/>
        <v>0</v>
      </c>
      <c r="GF54" s="84">
        <v>52580</v>
      </c>
      <c r="GK54" s="40">
        <f t="shared" si="36"/>
        <v>0</v>
      </c>
    </row>
    <row r="55" spans="2:193" x14ac:dyDescent="0.25">
      <c r="B55" s="84">
        <v>52778</v>
      </c>
      <c r="C55" s="84"/>
      <c r="D55" s="84">
        <v>52763</v>
      </c>
      <c r="E55" s="40">
        <f t="shared" si="0"/>
        <v>0</v>
      </c>
      <c r="F55" s="40">
        <f t="shared" si="1"/>
        <v>0</v>
      </c>
      <c r="G55" s="40">
        <f t="shared" si="2"/>
        <v>0</v>
      </c>
      <c r="H55" s="40">
        <v>0</v>
      </c>
      <c r="I55" s="40">
        <f t="shared" si="3"/>
        <v>0</v>
      </c>
      <c r="J55" s="40">
        <f>SUM(I54:I55)</f>
        <v>0</v>
      </c>
      <c r="L55" s="84">
        <v>52763</v>
      </c>
      <c r="M55" s="40"/>
      <c r="N55" s="100"/>
      <c r="O55" s="40">
        <f t="shared" si="38"/>
        <v>0</v>
      </c>
      <c r="P55" s="40"/>
      <c r="Q55" s="40"/>
      <c r="R55" s="40">
        <f t="shared" si="5"/>
        <v>0</v>
      </c>
      <c r="T55" s="84">
        <v>52763</v>
      </c>
      <c r="U55" s="40"/>
      <c r="V55" s="100"/>
      <c r="W55" s="40">
        <f t="shared" si="39"/>
        <v>0</v>
      </c>
      <c r="X55" s="40"/>
      <c r="Y55" s="40"/>
      <c r="Z55" s="40">
        <f t="shared" si="7"/>
        <v>0</v>
      </c>
      <c r="AB55" s="84">
        <v>52763</v>
      </c>
      <c r="AC55" s="40"/>
      <c r="AD55" s="100"/>
      <c r="AE55" s="40">
        <f t="shared" si="8"/>
        <v>0</v>
      </c>
      <c r="AF55" s="40"/>
      <c r="AG55" s="40"/>
      <c r="AH55" s="40">
        <f t="shared" si="9"/>
        <v>0</v>
      </c>
      <c r="AJ55" s="84">
        <v>52763</v>
      </c>
      <c r="AK55" s="40"/>
      <c r="AL55" s="100"/>
      <c r="AM55" s="40">
        <f t="shared" si="10"/>
        <v>0</v>
      </c>
      <c r="AN55" s="40"/>
      <c r="AO55" s="40"/>
      <c r="AP55" s="40">
        <f t="shared" si="11"/>
        <v>0</v>
      </c>
      <c r="AR55" s="84">
        <v>52763</v>
      </c>
      <c r="AS55" s="40"/>
      <c r="AT55" s="100"/>
      <c r="AU55" s="40">
        <f t="shared" si="12"/>
        <v>0</v>
      </c>
      <c r="AV55" s="40"/>
      <c r="AW55" s="40"/>
      <c r="AX55" s="40">
        <f t="shared" si="13"/>
        <v>0</v>
      </c>
      <c r="AZ55" s="84">
        <v>52763</v>
      </c>
      <c r="BA55" s="40"/>
      <c r="BB55" s="100"/>
      <c r="BC55" s="40"/>
      <c r="BD55" s="100"/>
      <c r="BE55" s="40">
        <f t="shared" si="14"/>
        <v>0</v>
      </c>
      <c r="BF55" s="40"/>
      <c r="BG55" s="40"/>
      <c r="BH55" s="40">
        <f t="shared" si="15"/>
        <v>0</v>
      </c>
      <c r="BJ55" s="84">
        <v>52763</v>
      </c>
      <c r="BK55" s="40"/>
      <c r="BL55" s="40"/>
      <c r="BM55" s="40"/>
      <c r="BN55" s="40"/>
      <c r="BO55" s="40">
        <f t="shared" si="17"/>
        <v>0</v>
      </c>
      <c r="BQ55" s="84">
        <v>52763</v>
      </c>
      <c r="BR55" s="40"/>
      <c r="BS55" s="40"/>
      <c r="BT55" s="40"/>
      <c r="BU55" s="40"/>
      <c r="BV55" s="40">
        <v>0</v>
      </c>
      <c r="BX55" s="84">
        <v>52763</v>
      </c>
      <c r="BY55" s="40"/>
      <c r="BZ55" s="40"/>
      <c r="CA55" s="40"/>
      <c r="CB55" s="40"/>
      <c r="CC55" s="40">
        <v>0</v>
      </c>
      <c r="CE55" s="84">
        <v>52763</v>
      </c>
      <c r="CF55" s="40"/>
      <c r="CG55" s="40"/>
      <c r="CH55" s="40"/>
      <c r="CI55" s="40"/>
      <c r="CJ55" s="40">
        <v>0</v>
      </c>
      <c r="CL55" s="84">
        <v>52763</v>
      </c>
      <c r="CM55" s="40"/>
      <c r="CN55" s="40"/>
      <c r="CO55" s="40"/>
      <c r="CP55" s="40">
        <v>0</v>
      </c>
      <c r="CR55" s="84">
        <v>52763</v>
      </c>
      <c r="CS55" s="40"/>
      <c r="CT55" s="86">
        <v>0</v>
      </c>
      <c r="CU55" s="40"/>
      <c r="CV55" s="40">
        <v>0</v>
      </c>
      <c r="CX55" s="84">
        <v>52763</v>
      </c>
      <c r="CY55" s="40"/>
      <c r="CZ55" s="86"/>
      <c r="DA55" s="40">
        <f t="shared" si="20"/>
        <v>0</v>
      </c>
      <c r="DB55" s="40"/>
      <c r="DC55" s="40">
        <f t="shared" si="21"/>
        <v>0</v>
      </c>
      <c r="DD55" s="150"/>
      <c r="DE55" s="84">
        <v>52763</v>
      </c>
      <c r="DG55" s="40"/>
      <c r="DH55" s="86"/>
      <c r="DJ55" s="40">
        <v>0</v>
      </c>
      <c r="DK55" s="150"/>
      <c r="DL55" s="84">
        <v>52763</v>
      </c>
      <c r="DM55" s="40"/>
      <c r="DN55" s="86"/>
      <c r="DO55" s="40"/>
      <c r="DP55" s="86"/>
      <c r="DQ55" s="40"/>
      <c r="DR55" s="86"/>
      <c r="DS55" s="40"/>
      <c r="DT55" s="86"/>
      <c r="DU55" s="40">
        <f t="shared" si="22"/>
        <v>0</v>
      </c>
      <c r="DV55" s="40"/>
      <c r="DW55" s="40">
        <f t="shared" si="23"/>
        <v>0</v>
      </c>
      <c r="DX55" s="150"/>
      <c r="DY55" s="84">
        <v>52763</v>
      </c>
      <c r="DZ55" s="40"/>
      <c r="EA55" s="86"/>
      <c r="EB55" s="40">
        <f t="shared" si="24"/>
        <v>0</v>
      </c>
      <c r="EC55" s="40">
        <f t="shared" si="25"/>
        <v>0</v>
      </c>
      <c r="ED55" s="150"/>
      <c r="EE55" s="84">
        <v>52763</v>
      </c>
      <c r="EF55" s="40"/>
      <c r="EG55" s="40"/>
      <c r="EH55" s="40"/>
      <c r="EI55" s="40"/>
      <c r="EJ55" s="40">
        <f t="shared" si="27"/>
        <v>0</v>
      </c>
      <c r="EK55" s="40"/>
      <c r="EL55" s="84">
        <v>52763</v>
      </c>
      <c r="EQ55" s="40">
        <f t="shared" si="28"/>
        <v>0</v>
      </c>
      <c r="ER55" s="84"/>
      <c r="ES55" s="84">
        <v>52763</v>
      </c>
      <c r="EY55" s="84">
        <v>52763</v>
      </c>
      <c r="FA55" s="100"/>
      <c r="FB55" s="40">
        <f t="shared" si="29"/>
        <v>0</v>
      </c>
      <c r="FC55" s="40">
        <f t="shared" si="30"/>
        <v>0</v>
      </c>
      <c r="FE55" s="84">
        <v>52763</v>
      </c>
      <c r="FG55" s="100"/>
      <c r="FH55" s="40">
        <f t="shared" si="31"/>
        <v>0</v>
      </c>
      <c r="FI55" s="40">
        <f t="shared" si="32"/>
        <v>0</v>
      </c>
      <c r="FK55" s="84">
        <v>52763</v>
      </c>
      <c r="FP55" s="40">
        <f t="shared" si="33"/>
        <v>0</v>
      </c>
      <c r="FR55" s="84">
        <v>52763</v>
      </c>
      <c r="FW55" s="40">
        <f t="shared" si="34"/>
        <v>0</v>
      </c>
      <c r="FY55" s="84">
        <v>52763</v>
      </c>
      <c r="GD55" s="40">
        <f t="shared" si="35"/>
        <v>0</v>
      </c>
      <c r="GF55" s="84">
        <v>52763</v>
      </c>
      <c r="GK55" s="40">
        <f t="shared" si="36"/>
        <v>0</v>
      </c>
    </row>
    <row r="56" spans="2:193" x14ac:dyDescent="0.25">
      <c r="B56" s="84">
        <v>52962</v>
      </c>
      <c r="C56" s="84"/>
      <c r="D56" s="84">
        <v>52946</v>
      </c>
      <c r="E56" s="40">
        <f t="shared" si="0"/>
        <v>0</v>
      </c>
      <c r="F56" s="40">
        <f t="shared" si="1"/>
        <v>0</v>
      </c>
      <c r="G56" s="40">
        <f t="shared" si="2"/>
        <v>0</v>
      </c>
      <c r="H56" s="40">
        <v>0</v>
      </c>
      <c r="I56" s="40">
        <f t="shared" si="3"/>
        <v>0</v>
      </c>
      <c r="J56" s="40"/>
      <c r="L56" s="84">
        <v>52946</v>
      </c>
      <c r="M56" s="40"/>
      <c r="N56" s="100"/>
      <c r="O56" s="40">
        <f t="shared" si="38"/>
        <v>0</v>
      </c>
      <c r="P56" s="40"/>
      <c r="Q56" s="40"/>
      <c r="R56" s="40">
        <f t="shared" si="5"/>
        <v>0</v>
      </c>
      <c r="T56" s="84">
        <v>52946</v>
      </c>
      <c r="U56" s="40"/>
      <c r="V56" s="100"/>
      <c r="W56" s="40">
        <f t="shared" si="39"/>
        <v>0</v>
      </c>
      <c r="X56" s="40"/>
      <c r="Y56" s="40"/>
      <c r="Z56" s="40">
        <f t="shared" si="7"/>
        <v>0</v>
      </c>
      <c r="AB56" s="84">
        <v>52946</v>
      </c>
      <c r="AC56" s="40"/>
      <c r="AD56" s="100"/>
      <c r="AE56" s="40">
        <f t="shared" si="8"/>
        <v>0</v>
      </c>
      <c r="AF56" s="40"/>
      <c r="AG56" s="40"/>
      <c r="AH56" s="40">
        <f t="shared" si="9"/>
        <v>0</v>
      </c>
      <c r="AJ56" s="84">
        <v>52946</v>
      </c>
      <c r="AK56" s="40"/>
      <c r="AL56" s="100"/>
      <c r="AM56" s="40">
        <f t="shared" si="10"/>
        <v>0</v>
      </c>
      <c r="AN56" s="40"/>
      <c r="AO56" s="40"/>
      <c r="AP56" s="40">
        <f t="shared" si="11"/>
        <v>0</v>
      </c>
      <c r="AR56" s="84">
        <v>52946</v>
      </c>
      <c r="AS56" s="40"/>
      <c r="AT56" s="100"/>
      <c r="AU56" s="40">
        <f t="shared" si="12"/>
        <v>0</v>
      </c>
      <c r="AV56" s="40"/>
      <c r="AW56" s="40"/>
      <c r="AX56" s="40">
        <f t="shared" si="13"/>
        <v>0</v>
      </c>
      <c r="AZ56" s="84">
        <v>52946</v>
      </c>
      <c r="BA56" s="40"/>
      <c r="BB56" s="100"/>
      <c r="BC56" s="40"/>
      <c r="BD56" s="100"/>
      <c r="BE56" s="40">
        <f t="shared" si="14"/>
        <v>0</v>
      </c>
      <c r="BF56" s="40"/>
      <c r="BG56" s="40"/>
      <c r="BH56" s="40">
        <f t="shared" si="15"/>
        <v>0</v>
      </c>
      <c r="BJ56" s="84">
        <v>52946</v>
      </c>
      <c r="BK56" s="40"/>
      <c r="BL56" s="40"/>
      <c r="BM56" s="40"/>
      <c r="BN56" s="40"/>
      <c r="BO56" s="40">
        <f t="shared" si="17"/>
        <v>0</v>
      </c>
      <c r="BQ56" s="84">
        <v>52946</v>
      </c>
      <c r="BR56" s="40"/>
      <c r="BS56" s="40"/>
      <c r="BT56" s="40"/>
      <c r="BU56" s="40"/>
      <c r="BV56" s="40">
        <v>0</v>
      </c>
      <c r="BX56" s="84">
        <v>52946</v>
      </c>
      <c r="BY56" s="40"/>
      <c r="BZ56" s="40"/>
      <c r="CA56" s="40"/>
      <c r="CB56" s="40"/>
      <c r="CC56" s="40">
        <v>0</v>
      </c>
      <c r="CE56" s="84">
        <v>52946</v>
      </c>
      <c r="CF56" s="40"/>
      <c r="CG56" s="40"/>
      <c r="CH56" s="40"/>
      <c r="CI56" s="40"/>
      <c r="CJ56" s="40">
        <v>0</v>
      </c>
      <c r="CL56" s="84">
        <v>52946</v>
      </c>
      <c r="CM56" s="40"/>
      <c r="CN56" s="40"/>
      <c r="CO56" s="40"/>
      <c r="CP56" s="40">
        <v>0</v>
      </c>
      <c r="CR56" s="84">
        <v>52946</v>
      </c>
      <c r="CS56" s="40"/>
      <c r="CT56" s="86">
        <v>0</v>
      </c>
      <c r="CU56" s="40"/>
      <c r="CV56" s="40">
        <v>0</v>
      </c>
      <c r="CX56" s="84">
        <v>52946</v>
      </c>
      <c r="CY56" s="40"/>
      <c r="CZ56" s="86"/>
      <c r="DA56" s="40">
        <f t="shared" si="20"/>
        <v>0</v>
      </c>
      <c r="DB56" s="40"/>
      <c r="DC56" s="40">
        <f t="shared" si="21"/>
        <v>0</v>
      </c>
      <c r="DD56" s="150"/>
      <c r="DE56" s="84">
        <v>52946</v>
      </c>
      <c r="DG56" s="40"/>
      <c r="DH56" s="86"/>
      <c r="DJ56" s="40">
        <v>0</v>
      </c>
      <c r="DK56" s="150"/>
      <c r="DL56" s="84">
        <v>52946</v>
      </c>
      <c r="DM56" s="40"/>
      <c r="DN56" s="86"/>
      <c r="DO56" s="40"/>
      <c r="DP56" s="86"/>
      <c r="DQ56" s="40"/>
      <c r="DR56" s="86"/>
      <c r="DS56" s="40"/>
      <c r="DT56" s="86"/>
      <c r="DU56" s="40">
        <f t="shared" si="22"/>
        <v>0</v>
      </c>
      <c r="DV56" s="40"/>
      <c r="DW56" s="40">
        <f t="shared" si="23"/>
        <v>0</v>
      </c>
      <c r="DX56" s="150"/>
      <c r="DY56" s="84">
        <v>52946</v>
      </c>
      <c r="DZ56" s="40"/>
      <c r="EA56" s="86"/>
      <c r="EB56" s="40">
        <f t="shared" si="24"/>
        <v>0</v>
      </c>
      <c r="EC56" s="40">
        <f t="shared" si="25"/>
        <v>0</v>
      </c>
      <c r="ED56" s="150"/>
      <c r="EE56" s="84">
        <v>52946</v>
      </c>
      <c r="EF56" s="40"/>
      <c r="EG56" s="40"/>
      <c r="EH56" s="40"/>
      <c r="EI56" s="40"/>
      <c r="EJ56" s="40">
        <f t="shared" si="27"/>
        <v>0</v>
      </c>
      <c r="EK56" s="40"/>
      <c r="EL56" s="84">
        <v>52946</v>
      </c>
      <c r="EQ56" s="40">
        <f t="shared" si="28"/>
        <v>0</v>
      </c>
      <c r="ER56" s="84"/>
      <c r="ES56" s="84">
        <v>52946</v>
      </c>
      <c r="EY56" s="84">
        <v>52946</v>
      </c>
      <c r="FA56" s="100"/>
      <c r="FB56" s="40">
        <f t="shared" si="29"/>
        <v>0</v>
      </c>
      <c r="FC56" s="40">
        <f t="shared" si="30"/>
        <v>0</v>
      </c>
      <c r="FE56" s="84">
        <v>52946</v>
      </c>
      <c r="FG56" s="100"/>
      <c r="FH56" s="40">
        <f t="shared" si="31"/>
        <v>0</v>
      </c>
      <c r="FI56" s="40">
        <f t="shared" si="32"/>
        <v>0</v>
      </c>
      <c r="FK56" s="84">
        <v>52946</v>
      </c>
      <c r="FP56" s="40">
        <f t="shared" si="33"/>
        <v>0</v>
      </c>
      <c r="FR56" s="84">
        <v>52946</v>
      </c>
      <c r="FW56" s="40">
        <f t="shared" si="34"/>
        <v>0</v>
      </c>
      <c r="FY56" s="84">
        <v>52946</v>
      </c>
      <c r="GD56" s="40">
        <f t="shared" si="35"/>
        <v>0</v>
      </c>
      <c r="GF56" s="84">
        <v>52946</v>
      </c>
      <c r="GK56" s="40">
        <f t="shared" si="36"/>
        <v>0</v>
      </c>
    </row>
    <row r="57" spans="2:193" x14ac:dyDescent="0.25">
      <c r="B57" s="84">
        <v>53143</v>
      </c>
      <c r="C57" s="84"/>
      <c r="D57" s="84">
        <v>53128</v>
      </c>
      <c r="E57" s="40">
        <f t="shared" si="0"/>
        <v>0</v>
      </c>
      <c r="F57" s="40">
        <f t="shared" si="1"/>
        <v>0</v>
      </c>
      <c r="G57" s="40">
        <f t="shared" si="2"/>
        <v>0</v>
      </c>
      <c r="H57" s="40">
        <v>0</v>
      </c>
      <c r="I57" s="40">
        <f t="shared" si="3"/>
        <v>0</v>
      </c>
      <c r="J57" s="40">
        <f>SUM(I56:I57)</f>
        <v>0</v>
      </c>
      <c r="L57" s="84">
        <v>53128</v>
      </c>
      <c r="M57" s="40"/>
      <c r="N57" s="100"/>
      <c r="O57" s="40">
        <f t="shared" si="38"/>
        <v>0</v>
      </c>
      <c r="P57" s="40"/>
      <c r="Q57" s="40"/>
      <c r="R57" s="40">
        <f t="shared" si="5"/>
        <v>0</v>
      </c>
      <c r="T57" s="84">
        <v>53128</v>
      </c>
      <c r="U57" s="40"/>
      <c r="V57" s="100"/>
      <c r="W57" s="40">
        <f t="shared" si="39"/>
        <v>0</v>
      </c>
      <c r="X57" s="40"/>
      <c r="Y57" s="40"/>
      <c r="Z57" s="40">
        <f t="shared" si="7"/>
        <v>0</v>
      </c>
      <c r="AB57" s="84">
        <v>53128</v>
      </c>
      <c r="AC57" s="40"/>
      <c r="AD57" s="100"/>
      <c r="AE57" s="40">
        <f t="shared" si="8"/>
        <v>0</v>
      </c>
      <c r="AF57" s="40"/>
      <c r="AG57" s="40"/>
      <c r="AH57" s="40">
        <f t="shared" si="9"/>
        <v>0</v>
      </c>
      <c r="AJ57" s="84">
        <v>53128</v>
      </c>
      <c r="AK57" s="40"/>
      <c r="AL57" s="100"/>
      <c r="AM57" s="40">
        <f t="shared" si="10"/>
        <v>0</v>
      </c>
      <c r="AN57" s="40"/>
      <c r="AO57" s="40"/>
      <c r="AP57" s="40">
        <f t="shared" si="11"/>
        <v>0</v>
      </c>
      <c r="AR57" s="84">
        <v>53128</v>
      </c>
      <c r="AS57" s="40"/>
      <c r="AT57" s="100"/>
      <c r="AU57" s="40">
        <f t="shared" si="12"/>
        <v>0</v>
      </c>
      <c r="AV57" s="40"/>
      <c r="AW57" s="40"/>
      <c r="AX57" s="40">
        <f t="shared" si="13"/>
        <v>0</v>
      </c>
      <c r="AZ57" s="84">
        <v>53128</v>
      </c>
      <c r="BA57" s="40"/>
      <c r="BB57" s="100"/>
      <c r="BC57" s="40"/>
      <c r="BD57" s="100"/>
      <c r="BE57" s="40">
        <f t="shared" si="14"/>
        <v>0</v>
      </c>
      <c r="BF57" s="40"/>
      <c r="BG57" s="40"/>
      <c r="BH57" s="40">
        <f t="shared" si="15"/>
        <v>0</v>
      </c>
      <c r="BJ57" s="84">
        <v>53128</v>
      </c>
      <c r="BK57" s="40"/>
      <c r="BL57" s="40"/>
      <c r="BM57" s="40"/>
      <c r="BN57" s="40"/>
      <c r="BO57" s="40">
        <f t="shared" si="17"/>
        <v>0</v>
      </c>
      <c r="BQ57" s="84">
        <v>53128</v>
      </c>
      <c r="BR57" s="40"/>
      <c r="BS57" s="40"/>
      <c r="BT57" s="40"/>
      <c r="BU57" s="40"/>
      <c r="BV57" s="40">
        <v>0</v>
      </c>
      <c r="BX57" s="84">
        <v>53128</v>
      </c>
      <c r="BY57" s="40"/>
      <c r="BZ57" s="40"/>
      <c r="CA57" s="40"/>
      <c r="CB57" s="40"/>
      <c r="CC57" s="40">
        <v>0</v>
      </c>
      <c r="CE57" s="84">
        <v>53128</v>
      </c>
      <c r="CF57" s="40"/>
      <c r="CG57" s="40"/>
      <c r="CH57" s="40"/>
      <c r="CI57" s="40"/>
      <c r="CJ57" s="40">
        <v>0</v>
      </c>
      <c r="CL57" s="84">
        <v>53128</v>
      </c>
      <c r="CM57" s="40"/>
      <c r="CN57" s="40"/>
      <c r="CO57" s="40"/>
      <c r="CP57" s="40">
        <v>0</v>
      </c>
      <c r="CR57" s="84">
        <v>53128</v>
      </c>
      <c r="CS57" s="40"/>
      <c r="CT57" s="86">
        <v>0</v>
      </c>
      <c r="CU57" s="40"/>
      <c r="CV57" s="40">
        <v>0</v>
      </c>
      <c r="CX57" s="84">
        <v>53128</v>
      </c>
      <c r="CY57" s="40"/>
      <c r="CZ57" s="86"/>
      <c r="DA57" s="40">
        <f t="shared" si="20"/>
        <v>0</v>
      </c>
      <c r="DB57" s="40"/>
      <c r="DC57" s="40">
        <f t="shared" si="21"/>
        <v>0</v>
      </c>
      <c r="DD57" s="150"/>
      <c r="DE57" s="84">
        <v>53128</v>
      </c>
      <c r="DG57" s="40"/>
      <c r="DH57" s="86"/>
      <c r="DJ57" s="40">
        <v>0</v>
      </c>
      <c r="DK57" s="150"/>
      <c r="DL57" s="84">
        <v>53128</v>
      </c>
      <c r="DM57" s="40"/>
      <c r="DN57" s="86"/>
      <c r="DO57" s="40"/>
      <c r="DP57" s="86"/>
      <c r="DQ57" s="40"/>
      <c r="DR57" s="86"/>
      <c r="DS57" s="40"/>
      <c r="DT57" s="86"/>
      <c r="DU57" s="40">
        <f t="shared" si="22"/>
        <v>0</v>
      </c>
      <c r="DV57" s="40"/>
      <c r="DW57" s="40">
        <f t="shared" si="23"/>
        <v>0</v>
      </c>
      <c r="DX57" s="150"/>
      <c r="DY57" s="84">
        <v>53128</v>
      </c>
      <c r="DZ57" s="40"/>
      <c r="EA57" s="86"/>
      <c r="EB57" s="40">
        <f t="shared" si="24"/>
        <v>0</v>
      </c>
      <c r="EC57" s="40">
        <f t="shared" si="25"/>
        <v>0</v>
      </c>
      <c r="ED57" s="150"/>
      <c r="EE57" s="84">
        <v>53128</v>
      </c>
      <c r="EF57" s="40"/>
      <c r="EG57" s="40"/>
      <c r="EH57" s="40"/>
      <c r="EI57" s="40"/>
      <c r="EJ57" s="40">
        <f t="shared" si="27"/>
        <v>0</v>
      </c>
      <c r="EK57" s="40"/>
      <c r="EL57" s="84">
        <v>53128</v>
      </c>
      <c r="EQ57" s="40">
        <f t="shared" si="28"/>
        <v>0</v>
      </c>
      <c r="ER57" s="84"/>
      <c r="ES57" s="84">
        <v>53128</v>
      </c>
      <c r="EY57" s="84">
        <v>53128</v>
      </c>
      <c r="FA57" s="100"/>
      <c r="FB57" s="40">
        <f t="shared" si="29"/>
        <v>0</v>
      </c>
      <c r="FC57" s="40">
        <f t="shared" si="30"/>
        <v>0</v>
      </c>
      <c r="FE57" s="84">
        <v>53128</v>
      </c>
      <c r="FG57" s="100"/>
      <c r="FH57" s="40">
        <f t="shared" si="31"/>
        <v>0</v>
      </c>
      <c r="FI57" s="40">
        <f t="shared" si="32"/>
        <v>0</v>
      </c>
      <c r="FK57" s="84">
        <v>53128</v>
      </c>
      <c r="FP57" s="40">
        <f t="shared" si="33"/>
        <v>0</v>
      </c>
      <c r="FR57" s="84">
        <v>53128</v>
      </c>
      <c r="FW57" s="40">
        <f t="shared" si="34"/>
        <v>0</v>
      </c>
      <c r="FY57" s="84">
        <v>53128</v>
      </c>
      <c r="GD57" s="40">
        <f t="shared" si="35"/>
        <v>0</v>
      </c>
      <c r="GF57" s="84">
        <v>53128</v>
      </c>
      <c r="GK57" s="40">
        <f t="shared" si="36"/>
        <v>0</v>
      </c>
    </row>
    <row r="58" spans="2:193" x14ac:dyDescent="0.25">
      <c r="B58" s="84">
        <v>53327</v>
      </c>
      <c r="C58" s="84"/>
      <c r="D58" s="84">
        <v>53311</v>
      </c>
      <c r="E58" s="40">
        <f t="shared" si="0"/>
        <v>0</v>
      </c>
      <c r="F58" s="40">
        <f t="shared" si="1"/>
        <v>0</v>
      </c>
      <c r="G58" s="40">
        <f t="shared" si="2"/>
        <v>0</v>
      </c>
      <c r="H58" s="40">
        <v>0</v>
      </c>
      <c r="I58" s="40">
        <f t="shared" si="3"/>
        <v>0</v>
      </c>
      <c r="J58" s="40"/>
      <c r="L58" s="84">
        <v>53311</v>
      </c>
      <c r="M58" s="40"/>
      <c r="N58" s="100"/>
      <c r="O58" s="40">
        <f t="shared" si="38"/>
        <v>0</v>
      </c>
      <c r="P58" s="40"/>
      <c r="Q58" s="40"/>
      <c r="R58" s="40">
        <f t="shared" si="5"/>
        <v>0</v>
      </c>
      <c r="T58" s="84">
        <v>53311</v>
      </c>
      <c r="U58" s="40"/>
      <c r="V58" s="100"/>
      <c r="W58" s="40">
        <f t="shared" si="39"/>
        <v>0</v>
      </c>
      <c r="X58" s="40"/>
      <c r="Y58" s="40"/>
      <c r="Z58" s="40">
        <f t="shared" si="7"/>
        <v>0</v>
      </c>
      <c r="AB58" s="84">
        <v>53311</v>
      </c>
      <c r="AC58" s="40"/>
      <c r="AD58" s="100"/>
      <c r="AE58" s="40">
        <f t="shared" si="8"/>
        <v>0</v>
      </c>
      <c r="AF58" s="40"/>
      <c r="AG58" s="40"/>
      <c r="AH58" s="40">
        <f t="shared" si="9"/>
        <v>0</v>
      </c>
      <c r="AJ58" s="84">
        <v>53311</v>
      </c>
      <c r="AK58" s="40"/>
      <c r="AL58" s="100"/>
      <c r="AM58" s="40">
        <f t="shared" si="10"/>
        <v>0</v>
      </c>
      <c r="AN58" s="40"/>
      <c r="AO58" s="40"/>
      <c r="AP58" s="40">
        <f t="shared" si="11"/>
        <v>0</v>
      </c>
      <c r="AR58" s="84">
        <v>53311</v>
      </c>
      <c r="AS58" s="40"/>
      <c r="AT58" s="100"/>
      <c r="AU58" s="40">
        <f t="shared" si="12"/>
        <v>0</v>
      </c>
      <c r="AV58" s="40"/>
      <c r="AW58" s="40"/>
      <c r="AX58" s="40">
        <f t="shared" si="13"/>
        <v>0</v>
      </c>
      <c r="AZ58" s="84">
        <v>53311</v>
      </c>
      <c r="BA58" s="40"/>
      <c r="BB58" s="100"/>
      <c r="BC58" s="40"/>
      <c r="BD58" s="100"/>
      <c r="BE58" s="40">
        <f t="shared" si="14"/>
        <v>0</v>
      </c>
      <c r="BF58" s="40"/>
      <c r="BG58" s="40"/>
      <c r="BH58" s="40">
        <f t="shared" si="15"/>
        <v>0</v>
      </c>
      <c r="BJ58" s="84">
        <v>53311</v>
      </c>
      <c r="BK58" s="40"/>
      <c r="BL58" s="40"/>
      <c r="BM58" s="40"/>
      <c r="BN58" s="40"/>
      <c r="BO58" s="40">
        <f t="shared" si="17"/>
        <v>0</v>
      </c>
      <c r="BQ58" s="84">
        <v>53311</v>
      </c>
      <c r="BR58" s="40"/>
      <c r="BS58" s="40"/>
      <c r="BT58" s="40"/>
      <c r="BU58" s="40"/>
      <c r="BV58" s="40">
        <v>0</v>
      </c>
      <c r="BX58" s="84">
        <v>53311</v>
      </c>
      <c r="BY58" s="40"/>
      <c r="BZ58" s="40"/>
      <c r="CA58" s="40"/>
      <c r="CB58" s="40"/>
      <c r="CC58" s="40">
        <v>0</v>
      </c>
      <c r="CE58" s="84">
        <v>53311</v>
      </c>
      <c r="CF58" s="40"/>
      <c r="CG58" s="40"/>
      <c r="CH58" s="40"/>
      <c r="CI58" s="40"/>
      <c r="CJ58" s="40">
        <v>0</v>
      </c>
      <c r="CL58" s="84">
        <v>53311</v>
      </c>
      <c r="CM58" s="40"/>
      <c r="CN58" s="40"/>
      <c r="CO58" s="40"/>
      <c r="CP58" s="40">
        <v>0</v>
      </c>
      <c r="CR58" s="84">
        <v>53311</v>
      </c>
      <c r="CS58" s="40"/>
      <c r="CT58" s="86">
        <v>0</v>
      </c>
      <c r="CU58" s="40"/>
      <c r="CV58" s="40">
        <v>0</v>
      </c>
      <c r="CX58" s="84">
        <v>53311</v>
      </c>
      <c r="CY58" s="40"/>
      <c r="CZ58" s="86"/>
      <c r="DA58" s="40">
        <f t="shared" si="20"/>
        <v>0</v>
      </c>
      <c r="DB58" s="40"/>
      <c r="DC58" s="40">
        <f t="shared" si="21"/>
        <v>0</v>
      </c>
      <c r="DD58" s="150"/>
      <c r="DE58" s="84">
        <v>53311</v>
      </c>
      <c r="DG58" s="40"/>
      <c r="DH58" s="86"/>
      <c r="DJ58" s="40">
        <v>0</v>
      </c>
      <c r="DK58" s="150"/>
      <c r="DL58" s="84">
        <v>53311</v>
      </c>
      <c r="DM58" s="40"/>
      <c r="DN58" s="86"/>
      <c r="DO58" s="40"/>
      <c r="DP58" s="86"/>
      <c r="DQ58" s="40"/>
      <c r="DR58" s="86"/>
      <c r="DS58" s="40"/>
      <c r="DT58" s="86"/>
      <c r="DU58" s="40">
        <f t="shared" ref="DU58:DU67" si="41">(DM58*DN58/2)+(DO58*DP58/2)+(DQ58*DR58/2)+(DS58*DT58/2)+DU59</f>
        <v>0</v>
      </c>
      <c r="DV58" s="40"/>
      <c r="DW58" s="40">
        <f t="shared" si="23"/>
        <v>0</v>
      </c>
      <c r="DX58" s="150"/>
      <c r="DY58" s="84">
        <v>53311</v>
      </c>
      <c r="DZ58" s="40"/>
      <c r="EA58" s="86"/>
      <c r="EB58" s="40">
        <f t="shared" si="24"/>
        <v>0</v>
      </c>
      <c r="EC58" s="40">
        <f t="shared" si="25"/>
        <v>0</v>
      </c>
      <c r="ED58" s="150"/>
      <c r="EE58" s="84">
        <v>53311</v>
      </c>
      <c r="EF58" s="40"/>
      <c r="EG58" s="40"/>
      <c r="EH58" s="40"/>
      <c r="EI58" s="40"/>
      <c r="EJ58" s="40">
        <f t="shared" si="27"/>
        <v>0</v>
      </c>
      <c r="EK58" s="40"/>
      <c r="EL58" s="84">
        <v>53311</v>
      </c>
      <c r="EQ58" s="40">
        <f t="shared" si="28"/>
        <v>0</v>
      </c>
      <c r="ER58" s="84"/>
      <c r="ES58" s="84">
        <v>53311</v>
      </c>
      <c r="EY58" s="84">
        <v>53311</v>
      </c>
      <c r="FA58" s="100"/>
      <c r="FB58" s="40">
        <f t="shared" si="29"/>
        <v>0</v>
      </c>
      <c r="FC58" s="40">
        <f t="shared" si="30"/>
        <v>0</v>
      </c>
      <c r="FE58" s="84">
        <v>53311</v>
      </c>
      <c r="FG58" s="100"/>
      <c r="FH58" s="40">
        <f t="shared" si="31"/>
        <v>0</v>
      </c>
      <c r="FI58" s="40">
        <f t="shared" si="32"/>
        <v>0</v>
      </c>
      <c r="FK58" s="84">
        <v>53311</v>
      </c>
      <c r="FP58" s="40">
        <f t="shared" si="33"/>
        <v>0</v>
      </c>
      <c r="FR58" s="84">
        <v>53311</v>
      </c>
      <c r="FW58" s="40">
        <f t="shared" si="34"/>
        <v>0</v>
      </c>
      <c r="FY58" s="84">
        <v>53311</v>
      </c>
      <c r="GD58" s="40">
        <f t="shared" si="35"/>
        <v>0</v>
      </c>
      <c r="GF58" s="84">
        <v>53311</v>
      </c>
      <c r="GK58" s="40">
        <f t="shared" si="36"/>
        <v>0</v>
      </c>
    </row>
    <row r="59" spans="2:193" x14ac:dyDescent="0.25">
      <c r="B59" s="84">
        <v>53508</v>
      </c>
      <c r="C59" s="84"/>
      <c r="D59" s="84">
        <v>53493</v>
      </c>
      <c r="E59" s="40">
        <f t="shared" si="0"/>
        <v>0</v>
      </c>
      <c r="F59" s="40">
        <f t="shared" si="1"/>
        <v>0</v>
      </c>
      <c r="G59" s="40">
        <f t="shared" si="2"/>
        <v>0</v>
      </c>
      <c r="H59" s="40">
        <v>0</v>
      </c>
      <c r="I59" s="40">
        <f t="shared" si="3"/>
        <v>0</v>
      </c>
      <c r="J59" s="40">
        <f>SUM(I58:I59)</f>
        <v>0</v>
      </c>
      <c r="L59" s="84">
        <v>53493</v>
      </c>
      <c r="M59" s="40"/>
      <c r="N59" s="100"/>
      <c r="O59" s="40">
        <f t="shared" si="38"/>
        <v>0</v>
      </c>
      <c r="P59" s="40"/>
      <c r="Q59" s="40"/>
      <c r="R59" s="40">
        <f t="shared" si="5"/>
        <v>0</v>
      </c>
      <c r="T59" s="84">
        <v>53493</v>
      </c>
      <c r="U59" s="40"/>
      <c r="V59" s="100"/>
      <c r="W59" s="40">
        <f t="shared" si="39"/>
        <v>0</v>
      </c>
      <c r="X59" s="40"/>
      <c r="Y59" s="40"/>
      <c r="Z59" s="40">
        <f t="shared" si="7"/>
        <v>0</v>
      </c>
      <c r="AB59" s="84">
        <v>53493</v>
      </c>
      <c r="AC59" s="40"/>
      <c r="AD59" s="100"/>
      <c r="AE59" s="40">
        <f t="shared" si="8"/>
        <v>0</v>
      </c>
      <c r="AF59" s="40"/>
      <c r="AG59" s="40"/>
      <c r="AH59" s="40">
        <f t="shared" si="9"/>
        <v>0</v>
      </c>
      <c r="AJ59" s="84">
        <v>53493</v>
      </c>
      <c r="AK59" s="40"/>
      <c r="AL59" s="100"/>
      <c r="AM59" s="40">
        <f t="shared" si="10"/>
        <v>0</v>
      </c>
      <c r="AN59" s="40"/>
      <c r="AO59" s="40"/>
      <c r="AP59" s="40">
        <f t="shared" si="11"/>
        <v>0</v>
      </c>
      <c r="AR59" s="84">
        <v>53493</v>
      </c>
      <c r="AS59" s="40"/>
      <c r="AT59" s="100"/>
      <c r="AU59" s="40">
        <f t="shared" si="12"/>
        <v>0</v>
      </c>
      <c r="AV59" s="40"/>
      <c r="AW59" s="40"/>
      <c r="AX59" s="40">
        <f t="shared" si="13"/>
        <v>0</v>
      </c>
      <c r="AZ59" s="84">
        <v>53493</v>
      </c>
      <c r="BA59" s="40"/>
      <c r="BB59" s="100"/>
      <c r="BC59" s="40"/>
      <c r="BD59" s="100"/>
      <c r="BE59" s="40">
        <f t="shared" si="14"/>
        <v>0</v>
      </c>
      <c r="BF59" s="40"/>
      <c r="BG59" s="40"/>
      <c r="BH59" s="40">
        <f t="shared" si="15"/>
        <v>0</v>
      </c>
      <c r="BJ59" s="84">
        <v>53493</v>
      </c>
      <c r="BK59" s="40"/>
      <c r="BL59" s="40"/>
      <c r="BM59" s="40"/>
      <c r="BN59" s="40"/>
      <c r="BO59" s="40">
        <f t="shared" si="17"/>
        <v>0</v>
      </c>
      <c r="BQ59" s="84">
        <v>53493</v>
      </c>
      <c r="BR59" s="40"/>
      <c r="BS59" s="40"/>
      <c r="BT59" s="40"/>
      <c r="BU59" s="40"/>
      <c r="BV59" s="40">
        <v>0</v>
      </c>
      <c r="BX59" s="84">
        <v>53493</v>
      </c>
      <c r="BY59" s="40"/>
      <c r="BZ59" s="40"/>
      <c r="CA59" s="40"/>
      <c r="CB59" s="40"/>
      <c r="CC59" s="40">
        <v>0</v>
      </c>
      <c r="CE59" s="84">
        <v>53493</v>
      </c>
      <c r="CF59" s="40"/>
      <c r="CG59" s="40"/>
      <c r="CH59" s="40"/>
      <c r="CI59" s="40"/>
      <c r="CJ59" s="40">
        <v>0</v>
      </c>
      <c r="CL59" s="84">
        <v>53493</v>
      </c>
      <c r="CM59" s="40"/>
      <c r="CN59" s="40"/>
      <c r="CO59" s="40"/>
      <c r="CP59" s="40">
        <v>0</v>
      </c>
      <c r="CR59" s="84">
        <v>53493</v>
      </c>
      <c r="CS59" s="40"/>
      <c r="CT59" s="86">
        <v>0</v>
      </c>
      <c r="CU59" s="40"/>
      <c r="CV59" s="40">
        <v>0</v>
      </c>
      <c r="CX59" s="84">
        <v>53493</v>
      </c>
      <c r="CY59" s="40"/>
      <c r="CZ59" s="86"/>
      <c r="DA59" s="40">
        <f t="shared" si="20"/>
        <v>0</v>
      </c>
      <c r="DB59" s="40"/>
      <c r="DC59" s="40">
        <f t="shared" si="21"/>
        <v>0</v>
      </c>
      <c r="DD59" s="150"/>
      <c r="DE59" s="84">
        <v>53493</v>
      </c>
      <c r="DG59" s="40"/>
      <c r="DH59" s="86"/>
      <c r="DJ59" s="40">
        <v>0</v>
      </c>
      <c r="DK59" s="150"/>
      <c r="DL59" s="84">
        <v>53493</v>
      </c>
      <c r="DM59" s="40"/>
      <c r="DN59" s="86"/>
      <c r="DO59" s="40"/>
      <c r="DP59" s="86"/>
      <c r="DQ59" s="40"/>
      <c r="DR59" s="86"/>
      <c r="DS59" s="40"/>
      <c r="DT59" s="86"/>
      <c r="DU59" s="40">
        <f t="shared" si="41"/>
        <v>0</v>
      </c>
      <c r="DV59" s="40"/>
      <c r="DW59" s="40">
        <f t="shared" si="23"/>
        <v>0</v>
      </c>
      <c r="DX59" s="150"/>
      <c r="DY59" s="84">
        <v>53493</v>
      </c>
      <c r="DZ59" s="40"/>
      <c r="EA59" s="86"/>
      <c r="EB59" s="40">
        <f t="shared" si="24"/>
        <v>0</v>
      </c>
      <c r="EC59" s="40">
        <f t="shared" si="25"/>
        <v>0</v>
      </c>
      <c r="ED59" s="150"/>
      <c r="EE59" s="84">
        <v>53493</v>
      </c>
      <c r="EF59" s="40"/>
      <c r="EG59" s="40"/>
      <c r="EH59" s="40"/>
      <c r="EI59" s="40"/>
      <c r="EJ59" s="40">
        <f t="shared" si="27"/>
        <v>0</v>
      </c>
      <c r="EK59" s="40"/>
      <c r="EL59" s="84">
        <v>53493</v>
      </c>
      <c r="EQ59" s="40">
        <f t="shared" si="28"/>
        <v>0</v>
      </c>
      <c r="ER59" s="84"/>
      <c r="ES59" s="84">
        <v>53493</v>
      </c>
      <c r="EY59" s="84">
        <v>53493</v>
      </c>
      <c r="FA59" s="100"/>
      <c r="FB59" s="40">
        <f t="shared" si="29"/>
        <v>0</v>
      </c>
      <c r="FC59" s="40">
        <f t="shared" si="30"/>
        <v>0</v>
      </c>
      <c r="FE59" s="84">
        <v>53493</v>
      </c>
      <c r="FG59" s="100"/>
      <c r="FH59" s="40">
        <f t="shared" si="31"/>
        <v>0</v>
      </c>
      <c r="FI59" s="40">
        <f t="shared" si="32"/>
        <v>0</v>
      </c>
      <c r="FK59" s="84">
        <v>53493</v>
      </c>
      <c r="FP59" s="40">
        <f t="shared" si="33"/>
        <v>0</v>
      </c>
      <c r="FR59" s="84">
        <v>53493</v>
      </c>
      <c r="FW59" s="40">
        <f t="shared" si="34"/>
        <v>0</v>
      </c>
      <c r="FY59" s="84">
        <v>53493</v>
      </c>
      <c r="GD59" s="40">
        <f t="shared" si="35"/>
        <v>0</v>
      </c>
      <c r="GF59" s="84">
        <v>53493</v>
      </c>
      <c r="GK59" s="40">
        <f t="shared" si="36"/>
        <v>0</v>
      </c>
    </row>
    <row r="60" spans="2:193" x14ac:dyDescent="0.25">
      <c r="B60" s="84">
        <v>53692</v>
      </c>
      <c r="C60" s="84"/>
      <c r="D60" s="84">
        <v>53676</v>
      </c>
      <c r="E60" s="40">
        <f t="shared" si="0"/>
        <v>0</v>
      </c>
      <c r="F60" s="40">
        <f t="shared" si="1"/>
        <v>0</v>
      </c>
      <c r="G60" s="40">
        <f t="shared" si="2"/>
        <v>0</v>
      </c>
      <c r="H60" s="40">
        <v>0</v>
      </c>
      <c r="I60" s="40">
        <f t="shared" si="3"/>
        <v>0</v>
      </c>
      <c r="J60" s="40"/>
      <c r="L60" s="84">
        <v>53676</v>
      </c>
      <c r="M60" s="40"/>
      <c r="N60" s="100"/>
      <c r="O60" s="40">
        <f t="shared" si="38"/>
        <v>0</v>
      </c>
      <c r="P60" s="40"/>
      <c r="Q60" s="40"/>
      <c r="R60" s="40">
        <f t="shared" si="5"/>
        <v>0</v>
      </c>
      <c r="T60" s="84">
        <v>53676</v>
      </c>
      <c r="U60" s="40"/>
      <c r="V60" s="100"/>
      <c r="W60" s="40">
        <f t="shared" si="39"/>
        <v>0</v>
      </c>
      <c r="X60" s="40"/>
      <c r="Y60" s="40"/>
      <c r="Z60" s="40">
        <f t="shared" si="7"/>
        <v>0</v>
      </c>
      <c r="AB60" s="84">
        <v>53676</v>
      </c>
      <c r="AC60" s="40"/>
      <c r="AD60" s="100"/>
      <c r="AE60" s="40">
        <f t="shared" si="8"/>
        <v>0</v>
      </c>
      <c r="AF60" s="40"/>
      <c r="AG60" s="40"/>
      <c r="AH60" s="40">
        <f t="shared" si="9"/>
        <v>0</v>
      </c>
      <c r="AJ60" s="84">
        <v>53676</v>
      </c>
      <c r="AK60" s="40"/>
      <c r="AL60" s="100"/>
      <c r="AM60" s="40">
        <f t="shared" si="10"/>
        <v>0</v>
      </c>
      <c r="AN60" s="40"/>
      <c r="AO60" s="40"/>
      <c r="AP60" s="40">
        <f t="shared" si="11"/>
        <v>0</v>
      </c>
      <c r="AR60" s="84">
        <v>53676</v>
      </c>
      <c r="AS60" s="40"/>
      <c r="AT60" s="100"/>
      <c r="AU60" s="40">
        <f t="shared" si="12"/>
        <v>0</v>
      </c>
      <c r="AV60" s="40"/>
      <c r="AW60" s="40"/>
      <c r="AX60" s="40">
        <f t="shared" si="13"/>
        <v>0</v>
      </c>
      <c r="AZ60" s="84">
        <v>53676</v>
      </c>
      <c r="BA60" s="40"/>
      <c r="BB60" s="100"/>
      <c r="BC60" s="40"/>
      <c r="BD60" s="100"/>
      <c r="BE60" s="40">
        <f t="shared" si="14"/>
        <v>0</v>
      </c>
      <c r="BF60" s="40"/>
      <c r="BG60" s="40"/>
      <c r="BH60" s="40">
        <f t="shared" si="15"/>
        <v>0</v>
      </c>
      <c r="BJ60" s="84">
        <v>53676</v>
      </c>
      <c r="BK60" s="40"/>
      <c r="BL60" s="40"/>
      <c r="BM60" s="40"/>
      <c r="BN60" s="40"/>
      <c r="BO60" s="40">
        <f t="shared" si="17"/>
        <v>0</v>
      </c>
      <c r="BQ60" s="84">
        <v>53676</v>
      </c>
      <c r="BR60" s="40"/>
      <c r="BS60" s="40"/>
      <c r="BT60" s="40"/>
      <c r="BU60" s="40"/>
      <c r="BV60" s="40">
        <v>0</v>
      </c>
      <c r="BX60" s="84">
        <v>53676</v>
      </c>
      <c r="BY60" s="40"/>
      <c r="BZ60" s="40"/>
      <c r="CA60" s="40"/>
      <c r="CB60" s="40"/>
      <c r="CC60" s="40">
        <v>0</v>
      </c>
      <c r="CE60" s="84">
        <v>53676</v>
      </c>
      <c r="CF60" s="40"/>
      <c r="CG60" s="40"/>
      <c r="CH60" s="40"/>
      <c r="CI60" s="40"/>
      <c r="CJ60" s="40">
        <v>0</v>
      </c>
      <c r="CL60" s="84">
        <v>53676</v>
      </c>
      <c r="CM60" s="40"/>
      <c r="CN60" s="40"/>
      <c r="CO60" s="40"/>
      <c r="CP60" s="40">
        <v>0</v>
      </c>
      <c r="CR60" s="84">
        <v>53676</v>
      </c>
      <c r="CS60" s="40"/>
      <c r="CT60" s="86">
        <v>0</v>
      </c>
      <c r="CU60" s="40"/>
      <c r="CV60" s="40">
        <v>0</v>
      </c>
      <c r="CX60" s="84">
        <v>53676</v>
      </c>
      <c r="CY60" s="40"/>
      <c r="CZ60" s="86"/>
      <c r="DA60" s="40">
        <f t="shared" si="20"/>
        <v>0</v>
      </c>
      <c r="DB60" s="40"/>
      <c r="DC60" s="40">
        <f t="shared" si="21"/>
        <v>0</v>
      </c>
      <c r="DD60" s="150"/>
      <c r="DE60" s="84">
        <v>53676</v>
      </c>
      <c r="DG60" s="40"/>
      <c r="DH60" s="86"/>
      <c r="DJ60" s="40">
        <v>0</v>
      </c>
      <c r="DK60" s="150"/>
      <c r="DL60" s="84">
        <v>53676</v>
      </c>
      <c r="DM60" s="40"/>
      <c r="DN60" s="86"/>
      <c r="DO60" s="40"/>
      <c r="DP60" s="86"/>
      <c r="DQ60" s="40"/>
      <c r="DR60" s="86"/>
      <c r="DS60" s="40"/>
      <c r="DT60" s="86"/>
      <c r="DU60" s="40">
        <f t="shared" si="41"/>
        <v>0</v>
      </c>
      <c r="DV60" s="40"/>
      <c r="DW60" s="40">
        <f t="shared" si="23"/>
        <v>0</v>
      </c>
      <c r="DX60" s="150"/>
      <c r="DY60" s="84">
        <v>53676</v>
      </c>
      <c r="DZ60" s="40"/>
      <c r="EA60" s="86"/>
      <c r="EB60" s="40">
        <f t="shared" si="24"/>
        <v>0</v>
      </c>
      <c r="EC60" s="40">
        <f t="shared" si="25"/>
        <v>0</v>
      </c>
      <c r="ED60" s="150"/>
      <c r="EE60" s="84">
        <v>53676</v>
      </c>
      <c r="EF60" s="40"/>
      <c r="EG60" s="40"/>
      <c r="EH60" s="40"/>
      <c r="EI60" s="40"/>
      <c r="EJ60" s="40">
        <f t="shared" si="27"/>
        <v>0</v>
      </c>
      <c r="EK60" s="40"/>
      <c r="EL60" s="84">
        <v>53676</v>
      </c>
      <c r="EM60" s="40"/>
      <c r="EN60" s="40"/>
      <c r="EO60" s="40"/>
      <c r="EP60" s="40"/>
      <c r="EQ60" s="40">
        <f t="shared" si="28"/>
        <v>0</v>
      </c>
      <c r="ER60" s="84"/>
      <c r="ES60" s="84">
        <v>53676</v>
      </c>
      <c r="EX60" s="150"/>
      <c r="EY60" s="84">
        <v>53676</v>
      </c>
      <c r="FA60" s="100"/>
      <c r="FB60" s="40">
        <f t="shared" si="29"/>
        <v>0</v>
      </c>
      <c r="FC60" s="40">
        <f t="shared" si="30"/>
        <v>0</v>
      </c>
      <c r="FD60" s="150"/>
      <c r="FE60" s="84">
        <v>53676</v>
      </c>
      <c r="FG60" s="100"/>
      <c r="FH60" s="40">
        <f t="shared" si="31"/>
        <v>0</v>
      </c>
      <c r="FI60" s="40">
        <f t="shared" si="32"/>
        <v>0</v>
      </c>
      <c r="FJ60" s="150"/>
      <c r="FK60" s="84">
        <v>53676</v>
      </c>
      <c r="FP60" s="40">
        <f t="shared" si="33"/>
        <v>0</v>
      </c>
      <c r="FQ60" s="150"/>
      <c r="FR60" s="84">
        <v>53676</v>
      </c>
      <c r="FW60" s="40">
        <f t="shared" si="34"/>
        <v>0</v>
      </c>
      <c r="FX60" s="150"/>
      <c r="FY60" s="84">
        <v>53676</v>
      </c>
      <c r="GD60" s="40">
        <f t="shared" si="35"/>
        <v>0</v>
      </c>
      <c r="GE60" s="150"/>
      <c r="GF60" s="84">
        <v>53676</v>
      </c>
      <c r="GK60" s="40">
        <f t="shared" si="36"/>
        <v>0</v>
      </c>
    </row>
    <row r="61" spans="2:193" x14ac:dyDescent="0.25">
      <c r="B61" s="84">
        <v>53873</v>
      </c>
      <c r="C61" s="84"/>
      <c r="D61" s="84">
        <v>53858</v>
      </c>
      <c r="E61" s="40">
        <f t="shared" si="0"/>
        <v>0</v>
      </c>
      <c r="F61" s="40">
        <f t="shared" si="1"/>
        <v>0</v>
      </c>
      <c r="G61" s="40">
        <f t="shared" si="2"/>
        <v>0</v>
      </c>
      <c r="H61" s="40">
        <v>0</v>
      </c>
      <c r="I61" s="40">
        <f t="shared" si="3"/>
        <v>0</v>
      </c>
      <c r="J61" s="40">
        <f>SUM(I60:I61)</f>
        <v>0</v>
      </c>
      <c r="L61" s="84">
        <v>53858</v>
      </c>
      <c r="M61" s="40"/>
      <c r="N61" s="100"/>
      <c r="O61" s="40">
        <f t="shared" si="38"/>
        <v>0</v>
      </c>
      <c r="P61" s="40"/>
      <c r="Q61" s="40"/>
      <c r="R61" s="40">
        <f t="shared" si="5"/>
        <v>0</v>
      </c>
      <c r="T61" s="84">
        <v>53858</v>
      </c>
      <c r="U61" s="40"/>
      <c r="V61" s="100"/>
      <c r="W61" s="40">
        <f t="shared" si="39"/>
        <v>0</v>
      </c>
      <c r="X61" s="40"/>
      <c r="Y61" s="40"/>
      <c r="Z61" s="40">
        <f t="shared" si="7"/>
        <v>0</v>
      </c>
      <c r="AB61" s="84">
        <v>53858</v>
      </c>
      <c r="AC61" s="40"/>
      <c r="AD61" s="100"/>
      <c r="AE61" s="40">
        <f t="shared" si="8"/>
        <v>0</v>
      </c>
      <c r="AF61" s="40"/>
      <c r="AG61" s="40"/>
      <c r="AH61" s="40">
        <f t="shared" si="9"/>
        <v>0</v>
      </c>
      <c r="AJ61" s="84">
        <v>53858</v>
      </c>
      <c r="AK61" s="40"/>
      <c r="AL61" s="100"/>
      <c r="AM61" s="40">
        <f t="shared" si="10"/>
        <v>0</v>
      </c>
      <c r="AN61" s="40"/>
      <c r="AO61" s="40"/>
      <c r="AP61" s="40">
        <f t="shared" si="11"/>
        <v>0</v>
      </c>
      <c r="AR61" s="84">
        <v>53858</v>
      </c>
      <c r="AS61" s="40"/>
      <c r="AT61" s="100"/>
      <c r="AU61" s="40">
        <f t="shared" si="12"/>
        <v>0</v>
      </c>
      <c r="AV61" s="40"/>
      <c r="AW61" s="40"/>
      <c r="AX61" s="40">
        <f t="shared" si="13"/>
        <v>0</v>
      </c>
      <c r="AZ61" s="84">
        <v>53858</v>
      </c>
      <c r="BA61" s="40"/>
      <c r="BB61" s="100"/>
      <c r="BC61" s="40"/>
      <c r="BD61" s="100"/>
      <c r="BE61" s="40">
        <f t="shared" si="14"/>
        <v>0</v>
      </c>
      <c r="BF61" s="40"/>
      <c r="BG61" s="40"/>
      <c r="BH61" s="40">
        <f t="shared" si="15"/>
        <v>0</v>
      </c>
      <c r="BJ61" s="84">
        <v>53858</v>
      </c>
      <c r="BK61" s="40"/>
      <c r="BL61" s="40"/>
      <c r="BM61" s="40"/>
      <c r="BN61" s="40"/>
      <c r="BO61" s="40">
        <f t="shared" si="17"/>
        <v>0</v>
      </c>
      <c r="BQ61" s="84">
        <v>53858</v>
      </c>
      <c r="BR61" s="40"/>
      <c r="BS61" s="40"/>
      <c r="BT61" s="40"/>
      <c r="BU61" s="40"/>
      <c r="BV61" s="40">
        <v>0</v>
      </c>
      <c r="BX61" s="84">
        <v>53858</v>
      </c>
      <c r="BY61" s="40"/>
      <c r="BZ61" s="40"/>
      <c r="CA61" s="40"/>
      <c r="CB61" s="40"/>
      <c r="CC61" s="40">
        <v>0</v>
      </c>
      <c r="CE61" s="84">
        <v>53858</v>
      </c>
      <c r="CF61" s="40"/>
      <c r="CG61" s="40"/>
      <c r="CH61" s="40"/>
      <c r="CI61" s="40"/>
      <c r="CJ61" s="40">
        <v>0</v>
      </c>
      <c r="CL61" s="84">
        <v>53858</v>
      </c>
      <c r="CM61" s="40"/>
      <c r="CN61" s="40"/>
      <c r="CO61" s="40"/>
      <c r="CP61" s="40">
        <v>0</v>
      </c>
      <c r="CR61" s="84">
        <v>53858</v>
      </c>
      <c r="CS61" s="40"/>
      <c r="CT61" s="86">
        <v>0</v>
      </c>
      <c r="CU61" s="40"/>
      <c r="CV61" s="40">
        <v>0</v>
      </c>
      <c r="CX61" s="84">
        <v>53858</v>
      </c>
      <c r="CY61" s="40"/>
      <c r="CZ61" s="86"/>
      <c r="DA61" s="40">
        <f t="shared" si="20"/>
        <v>0</v>
      </c>
      <c r="DB61" s="40"/>
      <c r="DC61" s="40">
        <f t="shared" si="21"/>
        <v>0</v>
      </c>
      <c r="DD61" s="150"/>
      <c r="DE61" s="84">
        <v>53858</v>
      </c>
      <c r="DG61" s="40"/>
      <c r="DH61" s="86"/>
      <c r="DJ61" s="40">
        <v>0</v>
      </c>
      <c r="DK61" s="150"/>
      <c r="DL61" s="84">
        <v>53858</v>
      </c>
      <c r="DM61" s="40"/>
      <c r="DN61" s="86"/>
      <c r="DO61" s="40"/>
      <c r="DP61" s="86"/>
      <c r="DQ61" s="40"/>
      <c r="DR61" s="86"/>
      <c r="DS61" s="40"/>
      <c r="DT61" s="86"/>
      <c r="DU61" s="40">
        <f t="shared" si="41"/>
        <v>0</v>
      </c>
      <c r="DV61" s="40"/>
      <c r="DW61" s="40">
        <f t="shared" si="23"/>
        <v>0</v>
      </c>
      <c r="DX61" s="150"/>
      <c r="DY61" s="84">
        <v>53858</v>
      </c>
      <c r="DZ61" s="40"/>
      <c r="EA61" s="86"/>
      <c r="EB61" s="40">
        <f t="shared" si="24"/>
        <v>0</v>
      </c>
      <c r="EC61" s="40">
        <f t="shared" si="25"/>
        <v>0</v>
      </c>
      <c r="ED61" s="150"/>
      <c r="EE61" s="84">
        <v>53858</v>
      </c>
      <c r="EF61" s="40"/>
      <c r="EG61" s="40"/>
      <c r="EH61" s="40"/>
      <c r="EI61" s="40"/>
      <c r="EJ61" s="40">
        <f t="shared" si="27"/>
        <v>0</v>
      </c>
      <c r="EK61" s="40"/>
      <c r="EL61" s="84">
        <v>53858</v>
      </c>
      <c r="EM61" s="40"/>
      <c r="EN61" s="40"/>
      <c r="EO61" s="40"/>
      <c r="EP61" s="40"/>
      <c r="EQ61" s="40">
        <f t="shared" si="28"/>
        <v>0</v>
      </c>
      <c r="ER61" s="84"/>
      <c r="ES61" s="84">
        <v>53858</v>
      </c>
      <c r="EX61" s="150"/>
      <c r="EY61" s="84">
        <v>53858</v>
      </c>
      <c r="FA61" s="100"/>
      <c r="FB61" s="40">
        <f t="shared" si="29"/>
        <v>0</v>
      </c>
      <c r="FC61" s="40">
        <f t="shared" si="30"/>
        <v>0</v>
      </c>
      <c r="FD61" s="150"/>
      <c r="FE61" s="84">
        <v>53858</v>
      </c>
      <c r="FG61" s="100"/>
      <c r="FH61" s="40">
        <f t="shared" si="31"/>
        <v>0</v>
      </c>
      <c r="FI61" s="40">
        <f t="shared" si="32"/>
        <v>0</v>
      </c>
      <c r="FJ61" s="150"/>
      <c r="FK61" s="84">
        <v>53858</v>
      </c>
      <c r="FP61" s="40">
        <f t="shared" si="33"/>
        <v>0</v>
      </c>
      <c r="FQ61" s="150"/>
      <c r="FR61" s="84">
        <v>53858</v>
      </c>
      <c r="FW61" s="40">
        <f t="shared" si="34"/>
        <v>0</v>
      </c>
      <c r="FX61" s="150"/>
      <c r="FY61" s="84">
        <v>53858</v>
      </c>
      <c r="GD61" s="40">
        <f t="shared" si="35"/>
        <v>0</v>
      </c>
      <c r="GE61" s="150"/>
      <c r="GF61" s="84">
        <v>53858</v>
      </c>
      <c r="GK61" s="40">
        <f t="shared" si="36"/>
        <v>0</v>
      </c>
    </row>
    <row r="62" spans="2:193" x14ac:dyDescent="0.25">
      <c r="B62" s="84">
        <v>54057</v>
      </c>
      <c r="C62" s="84"/>
      <c r="D62" s="84">
        <v>54041</v>
      </c>
      <c r="E62" s="40">
        <f t="shared" si="0"/>
        <v>0</v>
      </c>
      <c r="F62" s="40">
        <f t="shared" si="1"/>
        <v>0</v>
      </c>
      <c r="G62" s="40">
        <f t="shared" si="2"/>
        <v>0</v>
      </c>
      <c r="H62" s="40">
        <v>0</v>
      </c>
      <c r="I62" s="40">
        <f t="shared" si="3"/>
        <v>0</v>
      </c>
      <c r="J62" s="40"/>
      <c r="L62" s="84">
        <v>54041</v>
      </c>
      <c r="M62" s="40"/>
      <c r="N62" s="100"/>
      <c r="O62" s="40">
        <f t="shared" si="38"/>
        <v>0</v>
      </c>
      <c r="P62" s="40"/>
      <c r="Q62" s="40"/>
      <c r="R62" s="40">
        <f t="shared" si="5"/>
        <v>0</v>
      </c>
      <c r="T62" s="84">
        <v>54041</v>
      </c>
      <c r="U62" s="40"/>
      <c r="V62" s="100"/>
      <c r="W62" s="40">
        <f t="shared" si="39"/>
        <v>0</v>
      </c>
      <c r="X62" s="40"/>
      <c r="Y62" s="40"/>
      <c r="Z62" s="40">
        <f t="shared" si="7"/>
        <v>0</v>
      </c>
      <c r="AB62" s="84">
        <v>54041</v>
      </c>
      <c r="AC62" s="40"/>
      <c r="AD62" s="100"/>
      <c r="AE62" s="40">
        <f t="shared" si="8"/>
        <v>0</v>
      </c>
      <c r="AF62" s="40"/>
      <c r="AG62" s="40"/>
      <c r="AH62" s="40">
        <f t="shared" si="9"/>
        <v>0</v>
      </c>
      <c r="AJ62" s="84">
        <v>54041</v>
      </c>
      <c r="AK62" s="40"/>
      <c r="AL62" s="100"/>
      <c r="AM62" s="40">
        <f t="shared" si="10"/>
        <v>0</v>
      </c>
      <c r="AN62" s="40"/>
      <c r="AO62" s="40"/>
      <c r="AP62" s="40">
        <f t="shared" si="11"/>
        <v>0</v>
      </c>
      <c r="AR62" s="84">
        <v>54041</v>
      </c>
      <c r="AS62" s="40"/>
      <c r="AT62" s="100"/>
      <c r="AU62" s="40">
        <f t="shared" si="12"/>
        <v>0</v>
      </c>
      <c r="AV62" s="40"/>
      <c r="AW62" s="40"/>
      <c r="AX62" s="40">
        <f t="shared" si="13"/>
        <v>0</v>
      </c>
      <c r="AZ62" s="84">
        <v>54041</v>
      </c>
      <c r="BA62" s="40"/>
      <c r="BB62" s="100"/>
      <c r="BC62" s="40"/>
      <c r="BD62" s="100"/>
      <c r="BE62" s="40">
        <f t="shared" si="14"/>
        <v>0</v>
      </c>
      <c r="BF62" s="40"/>
      <c r="BG62" s="40"/>
      <c r="BH62" s="40">
        <f t="shared" si="15"/>
        <v>0</v>
      </c>
      <c r="BJ62" s="84">
        <v>54041</v>
      </c>
      <c r="BK62" s="40"/>
      <c r="BL62" s="40"/>
      <c r="BM62" s="40"/>
      <c r="BN62" s="40"/>
      <c r="BO62" s="40">
        <f t="shared" si="17"/>
        <v>0</v>
      </c>
      <c r="BQ62" s="84">
        <v>54041</v>
      </c>
      <c r="BR62" s="40"/>
      <c r="BS62" s="40"/>
      <c r="BT62" s="40"/>
      <c r="BU62" s="40"/>
      <c r="BV62" s="40">
        <v>0</v>
      </c>
      <c r="BX62" s="84">
        <v>54041</v>
      </c>
      <c r="BY62" s="40"/>
      <c r="BZ62" s="40"/>
      <c r="CA62" s="40"/>
      <c r="CB62" s="40"/>
      <c r="CC62" s="40">
        <v>0</v>
      </c>
      <c r="CE62" s="84">
        <v>54041</v>
      </c>
      <c r="CF62" s="40"/>
      <c r="CG62" s="40"/>
      <c r="CH62" s="40"/>
      <c r="CI62" s="40"/>
      <c r="CJ62" s="40">
        <v>0</v>
      </c>
      <c r="CL62" s="84">
        <v>54041</v>
      </c>
      <c r="CM62" s="40"/>
      <c r="CN62" s="40"/>
      <c r="CO62" s="40"/>
      <c r="CP62" s="40">
        <v>0</v>
      </c>
      <c r="CR62" s="84">
        <v>54041</v>
      </c>
      <c r="CS62" s="40"/>
      <c r="CT62" s="86">
        <v>0</v>
      </c>
      <c r="CU62" s="40"/>
      <c r="CV62" s="40">
        <v>0</v>
      </c>
      <c r="CX62" s="84">
        <v>54041</v>
      </c>
      <c r="CY62" s="40"/>
      <c r="CZ62" s="86"/>
      <c r="DA62" s="40">
        <f t="shared" si="20"/>
        <v>0</v>
      </c>
      <c r="DB62" s="40"/>
      <c r="DC62" s="40">
        <f t="shared" si="21"/>
        <v>0</v>
      </c>
      <c r="DD62" s="150"/>
      <c r="DE62" s="84">
        <v>54041</v>
      </c>
      <c r="DG62" s="40"/>
      <c r="DH62" s="86"/>
      <c r="DJ62" s="40">
        <v>0</v>
      </c>
      <c r="DK62" s="150"/>
      <c r="DL62" s="84">
        <v>54041</v>
      </c>
      <c r="DM62" s="40"/>
      <c r="DN62" s="86"/>
      <c r="DO62" s="40"/>
      <c r="DP62" s="86"/>
      <c r="DQ62" s="40"/>
      <c r="DR62" s="86"/>
      <c r="DS62" s="40"/>
      <c r="DT62" s="86"/>
      <c r="DU62" s="40">
        <f t="shared" si="41"/>
        <v>0</v>
      </c>
      <c r="DV62" s="40"/>
      <c r="DW62" s="40">
        <f t="shared" si="23"/>
        <v>0</v>
      </c>
      <c r="DX62" s="150"/>
      <c r="DY62" s="84">
        <v>54041</v>
      </c>
      <c r="DZ62" s="40"/>
      <c r="EA62" s="86"/>
      <c r="EB62" s="40">
        <f t="shared" si="24"/>
        <v>0</v>
      </c>
      <c r="EC62" s="40">
        <f t="shared" si="25"/>
        <v>0</v>
      </c>
      <c r="ED62" s="150"/>
      <c r="EE62" s="84">
        <v>54041</v>
      </c>
      <c r="EF62" s="40"/>
      <c r="EG62" s="40"/>
      <c r="EH62" s="40"/>
      <c r="EI62" s="40"/>
      <c r="EJ62" s="40">
        <f t="shared" si="27"/>
        <v>0</v>
      </c>
      <c r="EK62" s="40"/>
      <c r="EL62" s="84">
        <v>54041</v>
      </c>
      <c r="EM62" s="40"/>
      <c r="EN62" s="40"/>
      <c r="EO62" s="40"/>
      <c r="EP62" s="40"/>
      <c r="EQ62" s="40">
        <f t="shared" si="28"/>
        <v>0</v>
      </c>
      <c r="ER62" s="84"/>
      <c r="ES62" s="84">
        <v>54041</v>
      </c>
      <c r="EX62" s="150"/>
      <c r="EY62" s="84">
        <v>54041</v>
      </c>
      <c r="FA62" s="100"/>
      <c r="FB62" s="40">
        <f t="shared" si="29"/>
        <v>0</v>
      </c>
      <c r="FC62" s="40">
        <f t="shared" si="30"/>
        <v>0</v>
      </c>
      <c r="FD62" s="150"/>
      <c r="FE62" s="84">
        <v>54041</v>
      </c>
      <c r="FG62" s="100"/>
      <c r="FH62" s="40">
        <f t="shared" si="31"/>
        <v>0</v>
      </c>
      <c r="FI62" s="40">
        <f t="shared" si="32"/>
        <v>0</v>
      </c>
      <c r="FJ62" s="150"/>
      <c r="FK62" s="84">
        <v>54041</v>
      </c>
      <c r="FP62" s="40">
        <f t="shared" si="33"/>
        <v>0</v>
      </c>
      <c r="FQ62" s="150"/>
      <c r="FR62" s="84">
        <v>54041</v>
      </c>
      <c r="FW62" s="40">
        <f t="shared" si="34"/>
        <v>0</v>
      </c>
      <c r="FX62" s="150"/>
      <c r="FY62" s="84">
        <v>54041</v>
      </c>
      <c r="GD62" s="40">
        <f t="shared" si="35"/>
        <v>0</v>
      </c>
      <c r="GE62" s="150"/>
      <c r="GF62" s="84">
        <v>54041</v>
      </c>
      <c r="GK62" s="40">
        <f t="shared" si="36"/>
        <v>0</v>
      </c>
    </row>
    <row r="63" spans="2:193" x14ac:dyDescent="0.25">
      <c r="B63" s="84">
        <v>54239</v>
      </c>
      <c r="C63" s="84"/>
      <c r="D63" s="84">
        <v>54224</v>
      </c>
      <c r="E63" s="40">
        <f t="shared" si="0"/>
        <v>0</v>
      </c>
      <c r="F63" s="40">
        <f t="shared" si="1"/>
        <v>0</v>
      </c>
      <c r="G63" s="40">
        <f t="shared" si="2"/>
        <v>0</v>
      </c>
      <c r="H63" s="40">
        <v>0</v>
      </c>
      <c r="I63" s="40">
        <f t="shared" si="3"/>
        <v>0</v>
      </c>
      <c r="J63" s="40">
        <f>SUM(I62:I63)</f>
        <v>0</v>
      </c>
      <c r="L63" s="84">
        <v>54224</v>
      </c>
      <c r="M63" s="40"/>
      <c r="N63" s="100"/>
      <c r="O63" s="40">
        <f t="shared" si="38"/>
        <v>0</v>
      </c>
      <c r="P63" s="40"/>
      <c r="Q63" s="40"/>
      <c r="R63" s="40">
        <f t="shared" si="5"/>
        <v>0</v>
      </c>
      <c r="T63" s="84">
        <v>54224</v>
      </c>
      <c r="U63" s="40"/>
      <c r="V63" s="100"/>
      <c r="W63" s="40">
        <f t="shared" si="39"/>
        <v>0</v>
      </c>
      <c r="X63" s="40"/>
      <c r="Y63" s="40"/>
      <c r="Z63" s="40">
        <f t="shared" si="7"/>
        <v>0</v>
      </c>
      <c r="AB63" s="84">
        <v>54224</v>
      </c>
      <c r="AC63" s="40"/>
      <c r="AD63" s="100"/>
      <c r="AE63" s="40">
        <f t="shared" si="8"/>
        <v>0</v>
      </c>
      <c r="AF63" s="40"/>
      <c r="AG63" s="40"/>
      <c r="AH63" s="40">
        <f t="shared" si="9"/>
        <v>0</v>
      </c>
      <c r="AJ63" s="84">
        <v>54224</v>
      </c>
      <c r="AK63" s="40"/>
      <c r="AL63" s="100"/>
      <c r="AM63" s="40">
        <f t="shared" si="10"/>
        <v>0</v>
      </c>
      <c r="AN63" s="40"/>
      <c r="AO63" s="40"/>
      <c r="AP63" s="40">
        <f t="shared" si="11"/>
        <v>0</v>
      </c>
      <c r="AR63" s="84">
        <v>54224</v>
      </c>
      <c r="AS63" s="40"/>
      <c r="AT63" s="100"/>
      <c r="AU63" s="40">
        <f t="shared" si="12"/>
        <v>0</v>
      </c>
      <c r="AV63" s="40"/>
      <c r="AW63" s="40"/>
      <c r="AX63" s="40">
        <f t="shared" si="13"/>
        <v>0</v>
      </c>
      <c r="AZ63" s="84">
        <v>54224</v>
      </c>
      <c r="BA63" s="40"/>
      <c r="BB63" s="100"/>
      <c r="BC63" s="40"/>
      <c r="BD63" s="100"/>
      <c r="BE63" s="40">
        <f t="shared" si="14"/>
        <v>0</v>
      </c>
      <c r="BF63" s="40"/>
      <c r="BG63" s="40"/>
      <c r="BH63" s="40">
        <f t="shared" si="15"/>
        <v>0</v>
      </c>
      <c r="BJ63" s="84">
        <v>54224</v>
      </c>
      <c r="BK63" s="40"/>
      <c r="BL63" s="40"/>
      <c r="BM63" s="40"/>
      <c r="BN63" s="40"/>
      <c r="BO63" s="40">
        <f t="shared" si="17"/>
        <v>0</v>
      </c>
      <c r="BQ63" s="84">
        <v>54224</v>
      </c>
      <c r="BR63" s="40"/>
      <c r="BS63" s="40"/>
      <c r="BT63" s="40"/>
      <c r="BU63" s="40"/>
      <c r="BV63" s="40">
        <v>0</v>
      </c>
      <c r="BX63" s="84">
        <v>54224</v>
      </c>
      <c r="BY63" s="40"/>
      <c r="BZ63" s="40"/>
      <c r="CA63" s="40"/>
      <c r="CB63" s="40"/>
      <c r="CC63" s="40">
        <v>0</v>
      </c>
      <c r="CE63" s="84">
        <v>54224</v>
      </c>
      <c r="CF63" s="40"/>
      <c r="CG63" s="40"/>
      <c r="CH63" s="40"/>
      <c r="CI63" s="40"/>
      <c r="CJ63" s="40">
        <v>0</v>
      </c>
      <c r="CL63" s="84">
        <v>54224</v>
      </c>
      <c r="CM63" s="40"/>
      <c r="CN63" s="40"/>
      <c r="CO63" s="40"/>
      <c r="CP63" s="40">
        <v>0</v>
      </c>
      <c r="CR63" s="84">
        <v>54224</v>
      </c>
      <c r="CS63" s="40"/>
      <c r="CT63" s="86">
        <v>0</v>
      </c>
      <c r="CU63" s="40"/>
      <c r="CV63" s="40">
        <v>0</v>
      </c>
      <c r="CX63" s="84">
        <v>54224</v>
      </c>
      <c r="CY63" s="40"/>
      <c r="CZ63" s="86"/>
      <c r="DA63" s="40">
        <f t="shared" si="20"/>
        <v>0</v>
      </c>
      <c r="DB63" s="40"/>
      <c r="DC63" s="40">
        <f t="shared" si="21"/>
        <v>0</v>
      </c>
      <c r="DD63" s="150"/>
      <c r="DE63" s="84">
        <v>54224</v>
      </c>
      <c r="DG63" s="40"/>
      <c r="DH63" s="86"/>
      <c r="DJ63" s="40">
        <v>0</v>
      </c>
      <c r="DK63" s="150"/>
      <c r="DL63" s="84">
        <v>54224</v>
      </c>
      <c r="DM63" s="40"/>
      <c r="DN63" s="86"/>
      <c r="DO63" s="40"/>
      <c r="DP63" s="86"/>
      <c r="DQ63" s="40"/>
      <c r="DR63" s="86"/>
      <c r="DS63" s="40"/>
      <c r="DT63" s="86"/>
      <c r="DU63" s="40">
        <f t="shared" si="41"/>
        <v>0</v>
      </c>
      <c r="DV63" s="40"/>
      <c r="DW63" s="40">
        <f t="shared" si="23"/>
        <v>0</v>
      </c>
      <c r="DX63" s="150"/>
      <c r="DY63" s="84">
        <v>54224</v>
      </c>
      <c r="DZ63" s="40"/>
      <c r="EA63" s="86"/>
      <c r="EB63" s="40">
        <f t="shared" si="24"/>
        <v>0</v>
      </c>
      <c r="EC63" s="40">
        <f t="shared" si="25"/>
        <v>0</v>
      </c>
      <c r="ED63" s="150"/>
      <c r="EE63" s="84">
        <v>54224</v>
      </c>
      <c r="EF63" s="40"/>
      <c r="EG63" s="40"/>
      <c r="EH63" s="40"/>
      <c r="EI63" s="40"/>
      <c r="EJ63" s="40">
        <f t="shared" si="27"/>
        <v>0</v>
      </c>
      <c r="EK63" s="40"/>
      <c r="EL63" s="84">
        <v>54224</v>
      </c>
      <c r="EM63" s="40"/>
      <c r="EN63" s="40"/>
      <c r="EO63" s="40"/>
      <c r="EP63" s="40"/>
      <c r="EQ63" s="40">
        <f t="shared" si="28"/>
        <v>0</v>
      </c>
      <c r="ER63" s="84"/>
      <c r="ES63" s="84">
        <v>54224</v>
      </c>
      <c r="EX63" s="150"/>
      <c r="EY63" s="84">
        <v>54224</v>
      </c>
      <c r="FA63" s="100"/>
      <c r="FB63" s="40">
        <f t="shared" si="29"/>
        <v>0</v>
      </c>
      <c r="FC63" s="40">
        <f t="shared" si="30"/>
        <v>0</v>
      </c>
      <c r="FD63" s="150"/>
      <c r="FE63" s="84">
        <v>54224</v>
      </c>
      <c r="FG63" s="100"/>
      <c r="FH63" s="40">
        <f t="shared" si="31"/>
        <v>0</v>
      </c>
      <c r="FI63" s="40">
        <f t="shared" si="32"/>
        <v>0</v>
      </c>
      <c r="FJ63" s="150"/>
      <c r="FK63" s="84">
        <v>54224</v>
      </c>
      <c r="FP63" s="40">
        <f t="shared" si="33"/>
        <v>0</v>
      </c>
      <c r="FQ63" s="150"/>
      <c r="FR63" s="84">
        <v>54224</v>
      </c>
      <c r="FW63" s="40">
        <f t="shared" si="34"/>
        <v>0</v>
      </c>
      <c r="FX63" s="150"/>
      <c r="FY63" s="84">
        <v>54224</v>
      </c>
      <c r="GD63" s="40">
        <f t="shared" si="35"/>
        <v>0</v>
      </c>
      <c r="GE63" s="150"/>
      <c r="GF63" s="84">
        <v>54224</v>
      </c>
      <c r="GK63" s="40">
        <f t="shared" si="36"/>
        <v>0</v>
      </c>
    </row>
    <row r="64" spans="2:193" x14ac:dyDescent="0.25">
      <c r="B64" s="84">
        <v>54423</v>
      </c>
      <c r="C64" s="84"/>
      <c r="D64" s="84">
        <v>54407</v>
      </c>
      <c r="E64" s="40">
        <f t="shared" si="0"/>
        <v>0</v>
      </c>
      <c r="F64" s="40">
        <f t="shared" si="1"/>
        <v>0</v>
      </c>
      <c r="G64" s="40">
        <f t="shared" si="2"/>
        <v>0</v>
      </c>
      <c r="H64" s="40">
        <v>0</v>
      </c>
      <c r="I64" s="40">
        <f t="shared" si="3"/>
        <v>0</v>
      </c>
      <c r="J64" s="40"/>
      <c r="L64" s="84">
        <v>54407</v>
      </c>
      <c r="M64" s="40"/>
      <c r="N64" s="100"/>
      <c r="O64" s="40">
        <f t="shared" si="38"/>
        <v>0</v>
      </c>
      <c r="P64" s="40"/>
      <c r="Q64" s="40"/>
      <c r="R64" s="40">
        <f t="shared" si="5"/>
        <v>0</v>
      </c>
      <c r="T64" s="84">
        <v>54407</v>
      </c>
      <c r="U64" s="40"/>
      <c r="V64" s="100"/>
      <c r="W64" s="40">
        <f t="shared" si="39"/>
        <v>0</v>
      </c>
      <c r="X64" s="40"/>
      <c r="Y64" s="40"/>
      <c r="Z64" s="40">
        <f t="shared" si="7"/>
        <v>0</v>
      </c>
      <c r="AB64" s="84">
        <v>54407</v>
      </c>
      <c r="AC64" s="40"/>
      <c r="AD64" s="100"/>
      <c r="AE64" s="40">
        <f t="shared" si="8"/>
        <v>0</v>
      </c>
      <c r="AF64" s="40"/>
      <c r="AG64" s="40"/>
      <c r="AH64" s="40">
        <f t="shared" si="9"/>
        <v>0</v>
      </c>
      <c r="AJ64" s="84">
        <v>54407</v>
      </c>
      <c r="AK64" s="40"/>
      <c r="AL64" s="100"/>
      <c r="AM64" s="40">
        <f t="shared" si="10"/>
        <v>0</v>
      </c>
      <c r="AN64" s="40"/>
      <c r="AO64" s="40"/>
      <c r="AP64" s="40">
        <f t="shared" si="11"/>
        <v>0</v>
      </c>
      <c r="AR64" s="84">
        <v>54407</v>
      </c>
      <c r="AS64" s="40"/>
      <c r="AT64" s="100"/>
      <c r="AU64" s="40">
        <f t="shared" si="12"/>
        <v>0</v>
      </c>
      <c r="AV64" s="40"/>
      <c r="AW64" s="40"/>
      <c r="AX64" s="40">
        <f t="shared" si="13"/>
        <v>0</v>
      </c>
      <c r="AZ64" s="84">
        <v>54407</v>
      </c>
      <c r="BA64" s="40"/>
      <c r="BB64" s="100"/>
      <c r="BC64" s="40"/>
      <c r="BD64" s="100"/>
      <c r="BE64" s="40">
        <f t="shared" si="14"/>
        <v>0</v>
      </c>
      <c r="BF64" s="40"/>
      <c r="BG64" s="40"/>
      <c r="BH64" s="40">
        <f t="shared" si="15"/>
        <v>0</v>
      </c>
      <c r="BJ64" s="84">
        <v>54407</v>
      </c>
      <c r="BK64" s="40"/>
      <c r="BL64" s="40"/>
      <c r="BM64" s="40"/>
      <c r="BN64" s="40"/>
      <c r="BO64" s="40">
        <f t="shared" si="17"/>
        <v>0</v>
      </c>
      <c r="BQ64" s="84">
        <v>54407</v>
      </c>
      <c r="BR64" s="40"/>
      <c r="BS64" s="40"/>
      <c r="BT64" s="40"/>
      <c r="BU64" s="40"/>
      <c r="BV64" s="40">
        <v>0</v>
      </c>
      <c r="BX64" s="84">
        <v>54407</v>
      </c>
      <c r="BY64" s="40"/>
      <c r="BZ64" s="40"/>
      <c r="CA64" s="40"/>
      <c r="CB64" s="40"/>
      <c r="CC64" s="40">
        <v>0</v>
      </c>
      <c r="CE64" s="84">
        <v>54407</v>
      </c>
      <c r="CF64" s="40"/>
      <c r="CG64" s="40"/>
      <c r="CH64" s="40"/>
      <c r="CI64" s="40"/>
      <c r="CJ64" s="40">
        <v>0</v>
      </c>
      <c r="CL64" s="84">
        <v>54407</v>
      </c>
      <c r="CM64" s="40"/>
      <c r="CN64" s="40"/>
      <c r="CO64" s="40"/>
      <c r="CP64" s="40">
        <v>0</v>
      </c>
      <c r="CR64" s="84">
        <v>54407</v>
      </c>
      <c r="CS64" s="40"/>
      <c r="CT64" s="86">
        <v>0</v>
      </c>
      <c r="CU64" s="40"/>
      <c r="CV64" s="40">
        <v>0</v>
      </c>
      <c r="CX64" s="84">
        <v>54407</v>
      </c>
      <c r="CY64" s="40"/>
      <c r="CZ64" s="86"/>
      <c r="DA64" s="40">
        <f t="shared" si="20"/>
        <v>0</v>
      </c>
      <c r="DB64" s="40"/>
      <c r="DC64" s="40">
        <f t="shared" si="21"/>
        <v>0</v>
      </c>
      <c r="DD64" s="150"/>
      <c r="DE64" s="84">
        <v>54407</v>
      </c>
      <c r="DG64" s="40"/>
      <c r="DH64" s="86"/>
      <c r="DJ64" s="40">
        <v>0</v>
      </c>
      <c r="DK64" s="150"/>
      <c r="DL64" s="84">
        <v>54407</v>
      </c>
      <c r="DM64" s="40"/>
      <c r="DN64" s="86"/>
      <c r="DO64" s="40"/>
      <c r="DP64" s="86"/>
      <c r="DQ64" s="40"/>
      <c r="DR64" s="86"/>
      <c r="DS64" s="40"/>
      <c r="DT64" s="86"/>
      <c r="DU64" s="40">
        <f t="shared" si="41"/>
        <v>0</v>
      </c>
      <c r="DV64" s="40"/>
      <c r="DW64" s="40">
        <f t="shared" si="23"/>
        <v>0</v>
      </c>
      <c r="DX64" s="150"/>
      <c r="DY64" s="84">
        <v>54407</v>
      </c>
      <c r="DZ64" s="40"/>
      <c r="EA64" s="86"/>
      <c r="EB64" s="40">
        <f t="shared" si="24"/>
        <v>0</v>
      </c>
      <c r="EC64" s="40">
        <f t="shared" si="25"/>
        <v>0</v>
      </c>
      <c r="ED64" s="150"/>
      <c r="EE64" s="84">
        <v>54407</v>
      </c>
      <c r="EF64" s="40"/>
      <c r="EG64" s="40"/>
      <c r="EH64" s="40"/>
      <c r="EI64" s="40"/>
      <c r="EJ64" s="40">
        <f t="shared" si="27"/>
        <v>0</v>
      </c>
      <c r="EK64" s="40"/>
      <c r="EL64" s="84">
        <v>54407</v>
      </c>
      <c r="EM64" s="40"/>
      <c r="EN64" s="40"/>
      <c r="EO64" s="40"/>
      <c r="EP64" s="40"/>
      <c r="EQ64" s="40">
        <f t="shared" si="28"/>
        <v>0</v>
      </c>
      <c r="ER64" s="84"/>
      <c r="ES64" s="84">
        <v>54407</v>
      </c>
      <c r="EX64" s="150"/>
      <c r="EY64" s="84">
        <v>54407</v>
      </c>
      <c r="FA64" s="100"/>
      <c r="FB64" s="40">
        <f t="shared" si="29"/>
        <v>0</v>
      </c>
      <c r="FC64" s="40">
        <f t="shared" si="30"/>
        <v>0</v>
      </c>
      <c r="FD64" s="150"/>
      <c r="FE64" s="84">
        <v>54407</v>
      </c>
      <c r="FG64" s="100"/>
      <c r="FH64" s="40">
        <f t="shared" si="31"/>
        <v>0</v>
      </c>
      <c r="FI64" s="40">
        <f t="shared" si="32"/>
        <v>0</v>
      </c>
      <c r="FJ64" s="150"/>
      <c r="FK64" s="84">
        <v>54407</v>
      </c>
      <c r="FP64" s="40">
        <f t="shared" si="33"/>
        <v>0</v>
      </c>
      <c r="FQ64" s="150"/>
      <c r="FR64" s="84">
        <v>54407</v>
      </c>
      <c r="FW64" s="40">
        <f t="shared" si="34"/>
        <v>0</v>
      </c>
      <c r="FX64" s="150"/>
      <c r="FY64" s="84">
        <v>54407</v>
      </c>
      <c r="GD64" s="40">
        <f t="shared" si="35"/>
        <v>0</v>
      </c>
      <c r="GE64" s="150"/>
      <c r="GF64" s="84">
        <v>54407</v>
      </c>
      <c r="GG64" s="150"/>
      <c r="GH64" s="150"/>
      <c r="GI64" s="150"/>
      <c r="GJ64" s="150"/>
      <c r="GK64" s="40">
        <f t="shared" si="36"/>
        <v>0</v>
      </c>
    </row>
    <row r="65" spans="2:193" x14ac:dyDescent="0.25">
      <c r="B65" s="84">
        <v>54604</v>
      </c>
      <c r="C65" s="84"/>
      <c r="D65" s="84">
        <v>54589</v>
      </c>
      <c r="E65" s="40">
        <f t="shared" si="0"/>
        <v>0</v>
      </c>
      <c r="F65" s="40">
        <f t="shared" si="1"/>
        <v>0</v>
      </c>
      <c r="G65" s="40">
        <f t="shared" si="2"/>
        <v>0</v>
      </c>
      <c r="H65" s="40">
        <v>0</v>
      </c>
      <c r="I65" s="40">
        <f t="shared" si="3"/>
        <v>0</v>
      </c>
      <c r="J65" s="40">
        <f>SUM(I64:I65)</f>
        <v>0</v>
      </c>
      <c r="L65" s="84">
        <v>54589</v>
      </c>
      <c r="M65" s="40"/>
      <c r="N65" s="100"/>
      <c r="O65" s="40">
        <f t="shared" si="38"/>
        <v>0</v>
      </c>
      <c r="P65" s="40"/>
      <c r="Q65" s="40"/>
      <c r="R65" s="40">
        <f t="shared" si="5"/>
        <v>0</v>
      </c>
      <c r="T65" s="84">
        <v>54589</v>
      </c>
      <c r="U65" s="40"/>
      <c r="V65" s="100"/>
      <c r="W65" s="40">
        <f t="shared" si="39"/>
        <v>0</v>
      </c>
      <c r="X65" s="40"/>
      <c r="Y65" s="40"/>
      <c r="Z65" s="40">
        <f t="shared" si="7"/>
        <v>0</v>
      </c>
      <c r="AB65" s="84">
        <v>54589</v>
      </c>
      <c r="AC65" s="40"/>
      <c r="AD65" s="100"/>
      <c r="AE65" s="40">
        <f t="shared" si="8"/>
        <v>0</v>
      </c>
      <c r="AF65" s="40"/>
      <c r="AG65" s="40"/>
      <c r="AH65" s="40">
        <f t="shared" si="9"/>
        <v>0</v>
      </c>
      <c r="AJ65" s="84">
        <v>54589</v>
      </c>
      <c r="AK65" s="40"/>
      <c r="AL65" s="100"/>
      <c r="AM65" s="40">
        <f t="shared" si="10"/>
        <v>0</v>
      </c>
      <c r="AN65" s="40"/>
      <c r="AO65" s="40"/>
      <c r="AP65" s="40">
        <f t="shared" si="11"/>
        <v>0</v>
      </c>
      <c r="AR65" s="84">
        <v>54589</v>
      </c>
      <c r="AS65" s="40"/>
      <c r="AT65" s="100"/>
      <c r="AU65" s="40">
        <f t="shared" si="12"/>
        <v>0</v>
      </c>
      <c r="AV65" s="40"/>
      <c r="AW65" s="40"/>
      <c r="AX65" s="40">
        <f t="shared" si="13"/>
        <v>0</v>
      </c>
      <c r="AZ65" s="84">
        <v>54589</v>
      </c>
      <c r="BA65" s="40"/>
      <c r="BB65" s="100"/>
      <c r="BC65" s="40"/>
      <c r="BD65" s="100"/>
      <c r="BE65" s="40">
        <f t="shared" si="14"/>
        <v>0</v>
      </c>
      <c r="BF65" s="40"/>
      <c r="BG65" s="40"/>
      <c r="BH65" s="40">
        <f t="shared" si="15"/>
        <v>0</v>
      </c>
      <c r="BJ65" s="84">
        <v>54589</v>
      </c>
      <c r="BK65" s="40"/>
      <c r="BL65" s="40"/>
      <c r="BM65" s="40"/>
      <c r="BN65" s="40"/>
      <c r="BO65" s="40">
        <f t="shared" si="17"/>
        <v>0</v>
      </c>
      <c r="BQ65" s="84">
        <v>54589</v>
      </c>
      <c r="BR65" s="40"/>
      <c r="BS65" s="40"/>
      <c r="BT65" s="40"/>
      <c r="BU65" s="40"/>
      <c r="BV65" s="40">
        <v>0</v>
      </c>
      <c r="BX65" s="84">
        <v>54589</v>
      </c>
      <c r="BY65" s="40"/>
      <c r="BZ65" s="40"/>
      <c r="CA65" s="40"/>
      <c r="CB65" s="40"/>
      <c r="CC65" s="40">
        <v>0</v>
      </c>
      <c r="CE65" s="84">
        <v>54589</v>
      </c>
      <c r="CF65" s="40"/>
      <c r="CG65" s="40"/>
      <c r="CH65" s="40"/>
      <c r="CI65" s="40"/>
      <c r="CJ65" s="40">
        <v>0</v>
      </c>
      <c r="CL65" s="84">
        <v>54589</v>
      </c>
      <c r="CM65" s="40"/>
      <c r="CN65" s="40"/>
      <c r="CO65" s="40"/>
      <c r="CP65" s="40">
        <v>0</v>
      </c>
      <c r="CR65" s="84">
        <v>54589</v>
      </c>
      <c r="CS65" s="40"/>
      <c r="CT65" s="86">
        <v>0</v>
      </c>
      <c r="CU65" s="40"/>
      <c r="CV65" s="40">
        <v>0</v>
      </c>
      <c r="CX65" s="84">
        <v>54589</v>
      </c>
      <c r="CY65" s="40"/>
      <c r="CZ65" s="86"/>
      <c r="DA65" s="40">
        <f t="shared" si="20"/>
        <v>0</v>
      </c>
      <c r="DB65" s="40"/>
      <c r="DC65" s="40">
        <f t="shared" si="21"/>
        <v>0</v>
      </c>
      <c r="DD65" s="150"/>
      <c r="DE65" s="84">
        <v>54589</v>
      </c>
      <c r="DF65" s="150"/>
      <c r="DG65" s="40"/>
      <c r="DH65" s="153"/>
      <c r="DI65" s="150"/>
      <c r="DJ65" s="40">
        <v>0</v>
      </c>
      <c r="DK65" s="150"/>
      <c r="DL65" s="84">
        <v>54589</v>
      </c>
      <c r="DM65" s="40"/>
      <c r="DN65" s="86"/>
      <c r="DO65" s="40"/>
      <c r="DP65" s="86"/>
      <c r="DQ65" s="40"/>
      <c r="DR65" s="86"/>
      <c r="DS65" s="40"/>
      <c r="DT65" s="86"/>
      <c r="DU65" s="40">
        <f t="shared" si="41"/>
        <v>0</v>
      </c>
      <c r="DV65" s="40"/>
      <c r="DW65" s="40">
        <f t="shared" si="23"/>
        <v>0</v>
      </c>
      <c r="DX65" s="150"/>
      <c r="DY65" s="84">
        <v>54589</v>
      </c>
      <c r="DZ65" s="40"/>
      <c r="EA65" s="86"/>
      <c r="EB65" s="40">
        <f t="shared" si="24"/>
        <v>0</v>
      </c>
      <c r="EC65" s="40">
        <f t="shared" si="25"/>
        <v>0</v>
      </c>
      <c r="ED65" s="150"/>
      <c r="EE65" s="84">
        <v>54589</v>
      </c>
      <c r="EF65" s="150"/>
      <c r="EG65" s="150"/>
      <c r="EH65" s="150"/>
      <c r="EI65" s="150"/>
      <c r="EJ65" s="40">
        <f t="shared" si="27"/>
        <v>0</v>
      </c>
      <c r="EK65" s="72"/>
      <c r="EL65" s="84">
        <v>54589</v>
      </c>
      <c r="EM65" s="150"/>
      <c r="EN65" s="150"/>
      <c r="EO65" s="150"/>
      <c r="EP65" s="150"/>
      <c r="EQ65" s="40">
        <f t="shared" si="28"/>
        <v>0</v>
      </c>
      <c r="ER65" s="84"/>
      <c r="ES65" s="84">
        <v>54589</v>
      </c>
      <c r="ET65" s="150"/>
      <c r="EU65" s="150"/>
      <c r="EV65" s="150"/>
      <c r="EW65" s="150"/>
      <c r="EX65" s="150"/>
      <c r="EY65" s="84">
        <v>54589</v>
      </c>
      <c r="EZ65" s="150"/>
      <c r="FA65" s="154"/>
      <c r="FB65" s="40">
        <f t="shared" si="29"/>
        <v>0</v>
      </c>
      <c r="FC65" s="40">
        <f t="shared" si="30"/>
        <v>0</v>
      </c>
      <c r="FD65" s="150"/>
      <c r="FE65" s="84">
        <v>54589</v>
      </c>
      <c r="FF65" s="150"/>
      <c r="FG65" s="154"/>
      <c r="FH65" s="40">
        <f t="shared" si="31"/>
        <v>0</v>
      </c>
      <c r="FI65" s="40">
        <f t="shared" si="32"/>
        <v>0</v>
      </c>
      <c r="FJ65" s="150"/>
      <c r="FK65" s="84">
        <v>54589</v>
      </c>
      <c r="FL65" s="150"/>
      <c r="FM65" s="150"/>
      <c r="FN65" s="150"/>
      <c r="FO65" s="150"/>
      <c r="FP65" s="40">
        <f t="shared" si="33"/>
        <v>0</v>
      </c>
      <c r="FQ65" s="150"/>
      <c r="FR65" s="84">
        <v>54589</v>
      </c>
      <c r="FS65" s="150"/>
      <c r="FT65" s="150"/>
      <c r="FU65" s="150"/>
      <c r="FV65" s="150"/>
      <c r="FW65" s="40">
        <f t="shared" si="34"/>
        <v>0</v>
      </c>
      <c r="FX65" s="150"/>
      <c r="FY65" s="84">
        <v>54589</v>
      </c>
      <c r="FZ65" s="150"/>
      <c r="GA65" s="150"/>
      <c r="GB65" s="150"/>
      <c r="GC65" s="150"/>
      <c r="GD65" s="40">
        <f t="shared" si="35"/>
        <v>0</v>
      </c>
      <c r="GE65" s="150"/>
      <c r="GF65" s="84">
        <v>54589</v>
      </c>
      <c r="GG65" s="150"/>
      <c r="GH65" s="150"/>
      <c r="GI65" s="150"/>
      <c r="GJ65" s="150"/>
      <c r="GK65" s="40">
        <f t="shared" si="36"/>
        <v>0</v>
      </c>
    </row>
    <row r="66" spans="2:193" x14ac:dyDescent="0.25">
      <c r="B66" s="84">
        <v>54788</v>
      </c>
      <c r="C66" s="84"/>
      <c r="D66" s="84">
        <v>54772</v>
      </c>
      <c r="E66" s="40">
        <f t="shared" si="0"/>
        <v>0</v>
      </c>
      <c r="F66" s="40">
        <f t="shared" si="1"/>
        <v>0</v>
      </c>
      <c r="G66" s="40">
        <f t="shared" si="2"/>
        <v>0</v>
      </c>
      <c r="H66" s="40">
        <v>0</v>
      </c>
      <c r="I66" s="40">
        <f t="shared" si="3"/>
        <v>0</v>
      </c>
      <c r="J66" s="40"/>
      <c r="L66" s="84">
        <v>54772</v>
      </c>
      <c r="M66" s="40"/>
      <c r="N66" s="100"/>
      <c r="O66" s="40">
        <f t="shared" si="38"/>
        <v>0</v>
      </c>
      <c r="P66" s="40"/>
      <c r="Q66" s="40"/>
      <c r="R66" s="40">
        <f t="shared" si="5"/>
        <v>0</v>
      </c>
      <c r="T66" s="84">
        <v>54772</v>
      </c>
      <c r="U66" s="40"/>
      <c r="V66" s="100"/>
      <c r="W66" s="40">
        <f t="shared" si="39"/>
        <v>0</v>
      </c>
      <c r="X66" s="40"/>
      <c r="Y66" s="40"/>
      <c r="Z66" s="40">
        <f t="shared" si="7"/>
        <v>0</v>
      </c>
      <c r="AB66" s="84">
        <v>54772</v>
      </c>
      <c r="AC66" s="40"/>
      <c r="AD66" s="100"/>
      <c r="AE66" s="40">
        <f t="shared" si="8"/>
        <v>0</v>
      </c>
      <c r="AF66" s="40"/>
      <c r="AG66" s="40"/>
      <c r="AH66" s="40">
        <f t="shared" si="9"/>
        <v>0</v>
      </c>
      <c r="AJ66" s="84">
        <v>54772</v>
      </c>
      <c r="AK66" s="40"/>
      <c r="AL66" s="100"/>
      <c r="AM66" s="40">
        <f t="shared" si="10"/>
        <v>0</v>
      </c>
      <c r="AN66" s="40"/>
      <c r="AO66" s="40"/>
      <c r="AP66" s="40">
        <f t="shared" si="11"/>
        <v>0</v>
      </c>
      <c r="AR66" s="84">
        <v>54772</v>
      </c>
      <c r="AS66" s="40"/>
      <c r="AT66" s="100"/>
      <c r="AU66" s="40">
        <f t="shared" si="12"/>
        <v>0</v>
      </c>
      <c r="AV66" s="40"/>
      <c r="AW66" s="40"/>
      <c r="AX66" s="40">
        <f t="shared" si="13"/>
        <v>0</v>
      </c>
      <c r="AZ66" s="84">
        <v>54772</v>
      </c>
      <c r="BA66" s="40"/>
      <c r="BB66" s="100"/>
      <c r="BC66" s="40"/>
      <c r="BD66" s="100"/>
      <c r="BE66" s="40">
        <f t="shared" si="14"/>
        <v>0</v>
      </c>
      <c r="BF66" s="40"/>
      <c r="BG66" s="40"/>
      <c r="BH66" s="40">
        <f t="shared" si="15"/>
        <v>0</v>
      </c>
      <c r="BJ66" s="84">
        <v>54772</v>
      </c>
      <c r="BK66" s="40"/>
      <c r="BL66" s="40"/>
      <c r="BM66" s="40"/>
      <c r="BN66" s="40"/>
      <c r="BO66" s="40">
        <f t="shared" si="17"/>
        <v>0</v>
      </c>
      <c r="BQ66" s="84">
        <v>54772</v>
      </c>
      <c r="BR66" s="40"/>
      <c r="BS66" s="40"/>
      <c r="BT66" s="40"/>
      <c r="BU66" s="40"/>
      <c r="BV66" s="40">
        <v>0</v>
      </c>
      <c r="BX66" s="84">
        <v>54772</v>
      </c>
      <c r="BY66" s="40"/>
      <c r="BZ66" s="40"/>
      <c r="CA66" s="40"/>
      <c r="CB66" s="40"/>
      <c r="CC66" s="40">
        <v>0</v>
      </c>
      <c r="CE66" s="84">
        <v>54772</v>
      </c>
      <c r="CF66" s="40"/>
      <c r="CG66" s="40"/>
      <c r="CH66" s="40"/>
      <c r="CI66" s="40"/>
      <c r="CJ66" s="40">
        <v>0</v>
      </c>
      <c r="CL66" s="84">
        <v>54772</v>
      </c>
      <c r="CM66" s="40"/>
      <c r="CN66" s="40"/>
      <c r="CO66" s="40"/>
      <c r="CP66" s="40">
        <v>0</v>
      </c>
      <c r="CR66" s="84">
        <v>54772</v>
      </c>
      <c r="CS66" s="40"/>
      <c r="CT66" s="86">
        <v>0</v>
      </c>
      <c r="CU66" s="40"/>
      <c r="CV66" s="40">
        <v>0</v>
      </c>
      <c r="CX66" s="84">
        <v>54772</v>
      </c>
      <c r="CY66" s="40"/>
      <c r="CZ66" s="86"/>
      <c r="DA66" s="40">
        <f t="shared" si="20"/>
        <v>0</v>
      </c>
      <c r="DB66" s="40"/>
      <c r="DC66" s="40">
        <f t="shared" ref="DC66:DC87" si="42">SUM(CY66,DA66,DB66)</f>
        <v>0</v>
      </c>
      <c r="DE66" s="84">
        <v>54772</v>
      </c>
      <c r="DG66" s="40"/>
      <c r="DH66" s="86"/>
      <c r="DJ66" s="40">
        <v>0</v>
      </c>
      <c r="DL66" s="84">
        <v>54772</v>
      </c>
      <c r="DM66" s="40"/>
      <c r="DN66" s="86"/>
      <c r="DO66" s="40"/>
      <c r="DP66" s="86"/>
      <c r="DQ66" s="40"/>
      <c r="DR66" s="86"/>
      <c r="DS66" s="40"/>
      <c r="DT66" s="86"/>
      <c r="DU66" s="40">
        <f t="shared" si="41"/>
        <v>0</v>
      </c>
      <c r="DV66" s="40"/>
      <c r="DW66" s="40">
        <f t="shared" si="23"/>
        <v>0</v>
      </c>
      <c r="DY66" s="84">
        <v>54772</v>
      </c>
      <c r="DZ66" s="40"/>
      <c r="EA66" s="86"/>
      <c r="EB66" s="40">
        <f>DZ66*EA66/2+EB67</f>
        <v>0</v>
      </c>
      <c r="EC66" s="40">
        <f t="shared" si="25"/>
        <v>0</v>
      </c>
      <c r="EE66" s="84">
        <v>54772</v>
      </c>
      <c r="EJ66" s="40">
        <f t="shared" si="27"/>
        <v>0</v>
      </c>
      <c r="EL66" s="84">
        <v>54772</v>
      </c>
      <c r="EQ66" s="40">
        <f t="shared" ref="EQ66:EQ87" si="43">SUM(EM66,EO66,EP66)</f>
        <v>0</v>
      </c>
      <c r="ER66" s="84"/>
      <c r="ES66" s="84">
        <v>54772</v>
      </c>
      <c r="ET66" s="150"/>
      <c r="EU66" s="150"/>
      <c r="EV66" s="150"/>
      <c r="EW66" s="150"/>
      <c r="EY66" s="84">
        <v>54772</v>
      </c>
      <c r="EZ66" s="150"/>
      <c r="FA66" s="154"/>
      <c r="FB66" s="40">
        <f t="shared" si="29"/>
        <v>0</v>
      </c>
      <c r="FC66" s="40">
        <f t="shared" si="30"/>
        <v>0</v>
      </c>
      <c r="FE66" s="84">
        <v>54772</v>
      </c>
      <c r="FF66" s="150"/>
      <c r="FG66" s="154"/>
      <c r="FH66" s="40">
        <f t="shared" si="31"/>
        <v>0</v>
      </c>
      <c r="FI66" s="40">
        <f t="shared" si="32"/>
        <v>0</v>
      </c>
      <c r="FK66" s="84">
        <v>54772</v>
      </c>
      <c r="FL66" s="150"/>
      <c r="FM66" s="150"/>
      <c r="FN66" s="150"/>
      <c r="FO66" s="150"/>
      <c r="FP66" s="40">
        <f t="shared" si="33"/>
        <v>0</v>
      </c>
      <c r="FR66" s="84">
        <v>54772</v>
      </c>
      <c r="FS66" s="150"/>
      <c r="FT66" s="150"/>
      <c r="FU66" s="150"/>
      <c r="FV66" s="150"/>
      <c r="FW66" s="40">
        <f t="shared" si="34"/>
        <v>0</v>
      </c>
      <c r="FY66" s="84">
        <v>54772</v>
      </c>
      <c r="FZ66" s="150"/>
      <c r="GA66" s="150"/>
      <c r="GB66" s="150"/>
      <c r="GC66" s="150"/>
      <c r="GD66" s="40">
        <f t="shared" si="35"/>
        <v>0</v>
      </c>
      <c r="GF66" s="84">
        <v>54772</v>
      </c>
      <c r="GG66" s="150"/>
      <c r="GH66" s="150"/>
      <c r="GI66" s="150"/>
      <c r="GJ66" s="150"/>
      <c r="GK66" s="40">
        <f t="shared" si="36"/>
        <v>0</v>
      </c>
    </row>
    <row r="67" spans="2:193" x14ac:dyDescent="0.25">
      <c r="B67" s="84">
        <v>54969</v>
      </c>
      <c r="C67" s="84"/>
      <c r="D67" s="84">
        <v>54954</v>
      </c>
      <c r="E67" s="40">
        <f t="shared" si="0"/>
        <v>0</v>
      </c>
      <c r="F67" s="40">
        <f t="shared" si="1"/>
        <v>0</v>
      </c>
      <c r="G67" s="40">
        <f t="shared" si="2"/>
        <v>0</v>
      </c>
      <c r="H67" s="40">
        <v>0</v>
      </c>
      <c r="I67" s="40">
        <f t="shared" si="3"/>
        <v>0</v>
      </c>
      <c r="J67" s="40">
        <f>SUM(I66:I67)</f>
        <v>0</v>
      </c>
      <c r="L67" s="84">
        <v>54954</v>
      </c>
      <c r="M67" s="40"/>
      <c r="N67" s="100"/>
      <c r="O67" s="40">
        <f t="shared" si="38"/>
        <v>0</v>
      </c>
      <c r="P67" s="40"/>
      <c r="Q67" s="40"/>
      <c r="R67" s="40">
        <f t="shared" si="5"/>
        <v>0</v>
      </c>
      <c r="T67" s="84">
        <v>54954</v>
      </c>
      <c r="U67" s="40"/>
      <c r="V67" s="100"/>
      <c r="W67" s="40">
        <f t="shared" si="39"/>
        <v>0</v>
      </c>
      <c r="X67" s="40"/>
      <c r="Y67" s="40"/>
      <c r="Z67" s="40">
        <f t="shared" si="7"/>
        <v>0</v>
      </c>
      <c r="AB67" s="84">
        <v>54954</v>
      </c>
      <c r="AC67" s="40"/>
      <c r="AD67" s="100"/>
      <c r="AE67" s="40">
        <f t="shared" si="8"/>
        <v>0</v>
      </c>
      <c r="AF67" s="40"/>
      <c r="AG67" s="40"/>
      <c r="AH67" s="40">
        <f t="shared" si="9"/>
        <v>0</v>
      </c>
      <c r="AJ67" s="84">
        <v>54954</v>
      </c>
      <c r="AK67" s="40"/>
      <c r="AL67" s="100"/>
      <c r="AM67" s="40">
        <f t="shared" si="10"/>
        <v>0</v>
      </c>
      <c r="AN67" s="40"/>
      <c r="AO67" s="40"/>
      <c r="AP67" s="40">
        <f t="shared" si="11"/>
        <v>0</v>
      </c>
      <c r="AR67" s="84">
        <v>54954</v>
      </c>
      <c r="AS67" s="40"/>
      <c r="AT67" s="100"/>
      <c r="AU67" s="40">
        <f t="shared" si="12"/>
        <v>0</v>
      </c>
      <c r="AV67" s="40"/>
      <c r="AW67" s="40"/>
      <c r="AX67" s="40">
        <f t="shared" si="13"/>
        <v>0</v>
      </c>
      <c r="AZ67" s="84">
        <v>54954</v>
      </c>
      <c r="BA67" s="40"/>
      <c r="BB67" s="100"/>
      <c r="BC67" s="40"/>
      <c r="BD67" s="100"/>
      <c r="BE67" s="40">
        <f>(BA67*BB67/2)+(BC67*BD67/2)+BE68</f>
        <v>0</v>
      </c>
      <c r="BF67" s="40"/>
      <c r="BG67" s="40"/>
      <c r="BH67" s="40">
        <f t="shared" si="15"/>
        <v>0</v>
      </c>
      <c r="BJ67" s="84">
        <v>54954</v>
      </c>
      <c r="BK67" s="40"/>
      <c r="BL67" s="40"/>
      <c r="BM67" s="40"/>
      <c r="BN67" s="40"/>
      <c r="BO67" s="40">
        <f t="shared" si="17"/>
        <v>0</v>
      </c>
      <c r="BQ67" s="84">
        <v>54954</v>
      </c>
      <c r="BR67" s="40"/>
      <c r="BS67" s="40"/>
      <c r="BT67" s="40"/>
      <c r="BU67" s="40"/>
      <c r="BV67" s="40">
        <v>0</v>
      </c>
      <c r="BX67" s="84">
        <v>54954</v>
      </c>
      <c r="BY67" s="40"/>
      <c r="BZ67" s="40"/>
      <c r="CA67" s="40"/>
      <c r="CB67" s="40"/>
      <c r="CC67" s="40">
        <v>0</v>
      </c>
      <c r="CE67" s="84">
        <v>54954</v>
      </c>
      <c r="CF67" s="40"/>
      <c r="CG67" s="40"/>
      <c r="CH67" s="40"/>
      <c r="CI67" s="40"/>
      <c r="CJ67" s="40">
        <v>0</v>
      </c>
      <c r="CL67" s="84">
        <v>54954</v>
      </c>
      <c r="CM67" s="40"/>
      <c r="CN67" s="40"/>
      <c r="CO67" s="40"/>
      <c r="CP67" s="40">
        <v>0</v>
      </c>
      <c r="CR67" s="84">
        <v>54954</v>
      </c>
      <c r="CS67" s="40"/>
      <c r="CT67" s="86">
        <v>0</v>
      </c>
      <c r="CU67" s="40"/>
      <c r="CV67" s="40">
        <v>0</v>
      </c>
      <c r="CX67" s="84">
        <v>54954</v>
      </c>
      <c r="CY67" s="40"/>
      <c r="CZ67" s="86"/>
      <c r="DA67" s="40">
        <f t="shared" si="20"/>
        <v>0</v>
      </c>
      <c r="DB67" s="40"/>
      <c r="DC67" s="40">
        <f t="shared" si="42"/>
        <v>0</v>
      </c>
      <c r="DE67" s="84">
        <v>54954</v>
      </c>
      <c r="DG67" s="40"/>
      <c r="DH67" s="86"/>
      <c r="DJ67" s="40">
        <v>0</v>
      </c>
      <c r="DL67" s="84">
        <v>54954</v>
      </c>
      <c r="DM67" s="40"/>
      <c r="DN67" s="86"/>
      <c r="DO67" s="40"/>
      <c r="DP67" s="86"/>
      <c r="DQ67" s="40"/>
      <c r="DR67" s="86"/>
      <c r="DS67" s="40"/>
      <c r="DT67" s="86"/>
      <c r="DU67" s="40">
        <f t="shared" si="41"/>
        <v>0</v>
      </c>
      <c r="DV67" s="40"/>
      <c r="DW67" s="40">
        <f t="shared" si="23"/>
        <v>0</v>
      </c>
      <c r="DY67" s="84">
        <v>54954</v>
      </c>
      <c r="DZ67" s="40"/>
      <c r="EA67" s="86"/>
      <c r="EB67" s="40">
        <f>DZ67*EA67/2+EB68</f>
        <v>0</v>
      </c>
      <c r="EC67" s="40">
        <f t="shared" ref="EC67:EC87" si="44">SUM(DZ67,EB67)</f>
        <v>0</v>
      </c>
      <c r="EE67" s="84">
        <v>54954</v>
      </c>
      <c r="EJ67" s="40">
        <f t="shared" ref="EJ67:EJ87" si="45">SUM(EH67:EI67,EF67)</f>
        <v>0</v>
      </c>
      <c r="EL67" s="84">
        <v>54954</v>
      </c>
      <c r="EQ67" s="40">
        <f t="shared" si="43"/>
        <v>0</v>
      </c>
      <c r="ER67" s="84"/>
      <c r="ES67" s="84">
        <v>54954</v>
      </c>
      <c r="EY67" s="84">
        <v>54954</v>
      </c>
      <c r="FA67" s="100"/>
      <c r="FB67" s="40">
        <f t="shared" si="29"/>
        <v>0</v>
      </c>
      <c r="FC67" s="40">
        <f t="shared" si="30"/>
        <v>0</v>
      </c>
      <c r="FE67" s="84">
        <v>54954</v>
      </c>
      <c r="FG67" s="100"/>
      <c r="FH67" s="40">
        <f t="shared" si="31"/>
        <v>0</v>
      </c>
      <c r="FI67" s="40">
        <f t="shared" si="32"/>
        <v>0</v>
      </c>
      <c r="FK67" s="84">
        <v>54954</v>
      </c>
      <c r="FP67" s="40">
        <f t="shared" ref="FP67:FP87" si="46">SUM(FL67,FN67,FO67)</f>
        <v>0</v>
      </c>
      <c r="FR67" s="84">
        <v>54954</v>
      </c>
      <c r="FW67" s="40">
        <f t="shared" ref="FW67:FW87" si="47">SUM(FS67,FU67,FV67)</f>
        <v>0</v>
      </c>
      <c r="FY67" s="84">
        <v>54954</v>
      </c>
      <c r="FZ67" s="150"/>
      <c r="GA67" s="150"/>
      <c r="GB67" s="150"/>
      <c r="GC67" s="150"/>
      <c r="GD67" s="40">
        <f t="shared" ref="GD67:GD87" si="48">SUM(FZ67,GB67,GC67)</f>
        <v>0</v>
      </c>
      <c r="GF67" s="84">
        <v>54954</v>
      </c>
      <c r="GG67" s="150"/>
      <c r="GH67" s="150"/>
      <c r="GI67" s="150"/>
      <c r="GJ67" s="150"/>
      <c r="GK67" s="40">
        <f t="shared" ref="GK67:GK87" si="49">SUM(GG67,GI67,GJ67)</f>
        <v>0</v>
      </c>
    </row>
    <row r="68" spans="2:193" x14ac:dyDescent="0.25">
      <c r="B68" s="84">
        <v>55153</v>
      </c>
      <c r="C68" s="84"/>
      <c r="D68" s="84">
        <v>55137</v>
      </c>
      <c r="E68" s="40">
        <f t="shared" si="0"/>
        <v>0</v>
      </c>
      <c r="F68" s="40">
        <f t="shared" si="1"/>
        <v>0</v>
      </c>
      <c r="G68" s="40">
        <f t="shared" si="2"/>
        <v>0</v>
      </c>
      <c r="H68" s="40">
        <v>0</v>
      </c>
      <c r="I68" s="40">
        <f t="shared" si="3"/>
        <v>0</v>
      </c>
      <c r="J68" s="40"/>
      <c r="L68" s="84">
        <v>55137</v>
      </c>
      <c r="M68" s="40"/>
      <c r="N68" s="100"/>
      <c r="O68" s="40">
        <f t="shared" si="38"/>
        <v>0</v>
      </c>
      <c r="P68" s="40"/>
      <c r="Q68" s="40"/>
      <c r="R68" s="40">
        <f t="shared" si="5"/>
        <v>0</v>
      </c>
      <c r="T68" s="84">
        <v>55137</v>
      </c>
      <c r="U68" s="40"/>
      <c r="V68" s="100"/>
      <c r="W68" s="40">
        <f t="shared" si="39"/>
        <v>0</v>
      </c>
      <c r="X68" s="40"/>
      <c r="Y68" s="40"/>
      <c r="Z68" s="40">
        <f t="shared" si="7"/>
        <v>0</v>
      </c>
      <c r="AB68" s="84">
        <v>55137</v>
      </c>
      <c r="AC68" s="40"/>
      <c r="AD68" s="100"/>
      <c r="AE68" s="40">
        <f t="shared" si="8"/>
        <v>0</v>
      </c>
      <c r="AF68" s="40"/>
      <c r="AG68" s="40"/>
      <c r="AH68" s="40">
        <f t="shared" si="9"/>
        <v>0</v>
      </c>
      <c r="AJ68" s="84">
        <v>55137</v>
      </c>
      <c r="AK68" s="40"/>
      <c r="AL68" s="100"/>
      <c r="AM68" s="40">
        <f t="shared" si="10"/>
        <v>0</v>
      </c>
      <c r="AN68" s="40"/>
      <c r="AO68" s="40"/>
      <c r="AP68" s="40">
        <f t="shared" si="11"/>
        <v>0</v>
      </c>
      <c r="AR68" s="84">
        <v>55137</v>
      </c>
      <c r="AS68" s="40"/>
      <c r="AT68" s="100"/>
      <c r="AU68" s="40">
        <f t="shared" si="12"/>
        <v>0</v>
      </c>
      <c r="AV68" s="40"/>
      <c r="AW68" s="40"/>
      <c r="AX68" s="40">
        <f t="shared" si="13"/>
        <v>0</v>
      </c>
      <c r="AZ68" s="84">
        <v>55137</v>
      </c>
      <c r="BA68" s="40"/>
      <c r="BB68" s="100"/>
      <c r="BC68" s="40"/>
      <c r="BD68" s="100"/>
      <c r="BE68" s="40">
        <f t="shared" ref="BE68:BE87" si="50">(BA68*BB68/2)+(BC68*BD68/2)+BE69</f>
        <v>0</v>
      </c>
      <c r="BF68" s="40"/>
      <c r="BG68" s="40"/>
      <c r="BH68" s="40">
        <f t="shared" si="15"/>
        <v>0</v>
      </c>
      <c r="BJ68" s="84">
        <v>55137</v>
      </c>
      <c r="BK68" s="40"/>
      <c r="BL68" s="40"/>
      <c r="BM68" s="40"/>
      <c r="BN68" s="40"/>
      <c r="BO68" s="40">
        <f t="shared" si="17"/>
        <v>0</v>
      </c>
      <c r="BQ68" s="84">
        <v>55137</v>
      </c>
      <c r="BR68" s="40"/>
      <c r="BS68" s="40"/>
      <c r="BT68" s="40"/>
      <c r="BU68" s="40"/>
      <c r="BV68" s="40">
        <v>0</v>
      </c>
      <c r="BX68" s="84">
        <v>55137</v>
      </c>
      <c r="BY68" s="40"/>
      <c r="BZ68" s="40"/>
      <c r="CA68" s="40"/>
      <c r="CB68" s="40"/>
      <c r="CC68" s="40">
        <v>0</v>
      </c>
      <c r="CE68" s="84">
        <v>55137</v>
      </c>
      <c r="CF68" s="40"/>
      <c r="CG68" s="40"/>
      <c r="CH68" s="40"/>
      <c r="CI68" s="40"/>
      <c r="CJ68" s="40">
        <v>0</v>
      </c>
      <c r="CL68" s="84">
        <v>55137</v>
      </c>
      <c r="CM68" s="40"/>
      <c r="CN68" s="40"/>
      <c r="CO68" s="40"/>
      <c r="CP68" s="40">
        <v>0</v>
      </c>
      <c r="CR68" s="84">
        <v>55137</v>
      </c>
      <c r="CS68" s="40"/>
      <c r="CT68" s="86">
        <v>0</v>
      </c>
      <c r="CU68" s="40"/>
      <c r="CV68" s="40">
        <v>0</v>
      </c>
      <c r="CX68" s="84">
        <v>55137</v>
      </c>
      <c r="CY68" s="40"/>
      <c r="CZ68" s="86"/>
      <c r="DA68" s="40">
        <f t="shared" si="20"/>
        <v>0</v>
      </c>
      <c r="DB68" s="40"/>
      <c r="DC68" s="40">
        <f t="shared" si="42"/>
        <v>0</v>
      </c>
      <c r="DE68" s="84">
        <v>55137</v>
      </c>
      <c r="DG68" s="40"/>
      <c r="DJ68" s="40">
        <v>0</v>
      </c>
      <c r="DL68" s="84">
        <v>55137</v>
      </c>
      <c r="DM68" s="40"/>
      <c r="DN68" s="40"/>
      <c r="DO68" s="40"/>
      <c r="DP68" s="40"/>
      <c r="DQ68" s="40"/>
      <c r="DR68" s="40"/>
      <c r="DS68" s="40"/>
      <c r="DT68" s="40"/>
      <c r="DW68" s="40">
        <f t="shared" si="23"/>
        <v>0</v>
      </c>
      <c r="DY68" s="84">
        <v>55137</v>
      </c>
      <c r="EC68" s="40">
        <f t="shared" si="44"/>
        <v>0</v>
      </c>
      <c r="EE68" s="84">
        <v>55137</v>
      </c>
      <c r="EJ68" s="40">
        <f t="shared" si="45"/>
        <v>0</v>
      </c>
      <c r="EL68" s="84">
        <v>55137</v>
      </c>
      <c r="EQ68" s="40">
        <f t="shared" si="43"/>
        <v>0</v>
      </c>
      <c r="ER68" s="84"/>
      <c r="ES68" s="84">
        <v>55137</v>
      </c>
      <c r="EY68" s="84">
        <v>55137</v>
      </c>
      <c r="FA68" s="100"/>
      <c r="FB68" s="40">
        <f t="shared" si="29"/>
        <v>0</v>
      </c>
      <c r="FC68" s="40">
        <f t="shared" si="30"/>
        <v>0</v>
      </c>
      <c r="FE68" s="84">
        <v>55137</v>
      </c>
      <c r="FG68" s="100"/>
      <c r="FH68" s="40">
        <f t="shared" si="31"/>
        <v>0</v>
      </c>
      <c r="FI68" s="40">
        <f t="shared" si="32"/>
        <v>0</v>
      </c>
      <c r="FK68" s="84">
        <v>55137</v>
      </c>
      <c r="FP68" s="40">
        <f t="shared" si="46"/>
        <v>0</v>
      </c>
      <c r="FR68" s="84">
        <v>55137</v>
      </c>
      <c r="FW68" s="40">
        <f t="shared" si="47"/>
        <v>0</v>
      </c>
      <c r="FY68" s="84">
        <v>55137</v>
      </c>
      <c r="GD68" s="40">
        <f t="shared" si="48"/>
        <v>0</v>
      </c>
      <c r="GF68" s="84">
        <v>55137</v>
      </c>
      <c r="GG68" s="150"/>
      <c r="GH68" s="150"/>
      <c r="GI68" s="150"/>
      <c r="GJ68" s="150"/>
      <c r="GK68" s="40">
        <f t="shared" si="49"/>
        <v>0</v>
      </c>
    </row>
    <row r="69" spans="2:193" x14ac:dyDescent="0.25">
      <c r="B69" s="84">
        <v>55334</v>
      </c>
      <c r="C69" s="84"/>
      <c r="D69" s="84">
        <v>55319</v>
      </c>
      <c r="E69" s="40">
        <f t="shared" si="0"/>
        <v>0</v>
      </c>
      <c r="F69" s="40">
        <f t="shared" si="1"/>
        <v>0</v>
      </c>
      <c r="G69" s="40">
        <f t="shared" si="2"/>
        <v>0</v>
      </c>
      <c r="H69" s="40">
        <v>0</v>
      </c>
      <c r="I69" s="40">
        <f t="shared" si="3"/>
        <v>0</v>
      </c>
      <c r="J69" s="40">
        <f>SUM(I68:I69)</f>
        <v>0</v>
      </c>
      <c r="L69" s="84">
        <v>55319</v>
      </c>
      <c r="M69" s="40"/>
      <c r="N69" s="100"/>
      <c r="O69" s="40">
        <f t="shared" si="38"/>
        <v>0</v>
      </c>
      <c r="P69" s="40"/>
      <c r="Q69" s="40"/>
      <c r="R69" s="40">
        <f t="shared" si="5"/>
        <v>0</v>
      </c>
      <c r="T69" s="84">
        <v>55319</v>
      </c>
      <c r="U69" s="40"/>
      <c r="V69" s="100"/>
      <c r="W69" s="40">
        <f t="shared" si="39"/>
        <v>0</v>
      </c>
      <c r="X69" s="40"/>
      <c r="Y69" s="40"/>
      <c r="Z69" s="40">
        <f t="shared" si="7"/>
        <v>0</v>
      </c>
      <c r="AB69" s="84">
        <v>55319</v>
      </c>
      <c r="AC69" s="40"/>
      <c r="AD69" s="100"/>
      <c r="AE69" s="40">
        <f t="shared" si="8"/>
        <v>0</v>
      </c>
      <c r="AF69" s="40"/>
      <c r="AG69" s="40"/>
      <c r="AH69" s="40">
        <f t="shared" si="9"/>
        <v>0</v>
      </c>
      <c r="AJ69" s="84">
        <v>55319</v>
      </c>
      <c r="AK69" s="40"/>
      <c r="AL69" s="100"/>
      <c r="AM69" s="40">
        <f t="shared" si="10"/>
        <v>0</v>
      </c>
      <c r="AN69" s="40"/>
      <c r="AO69" s="40"/>
      <c r="AP69" s="40">
        <f t="shared" si="11"/>
        <v>0</v>
      </c>
      <c r="AR69" s="84">
        <v>55319</v>
      </c>
      <c r="AS69" s="40"/>
      <c r="AT69" s="100"/>
      <c r="AU69" s="40">
        <f t="shared" si="12"/>
        <v>0</v>
      </c>
      <c r="AV69" s="40"/>
      <c r="AW69" s="40"/>
      <c r="AX69" s="40">
        <f t="shared" si="13"/>
        <v>0</v>
      </c>
      <c r="AZ69" s="84">
        <v>55319</v>
      </c>
      <c r="BA69" s="40"/>
      <c r="BB69" s="100"/>
      <c r="BC69" s="40"/>
      <c r="BD69" s="100"/>
      <c r="BE69" s="40">
        <f t="shared" si="50"/>
        <v>0</v>
      </c>
      <c r="BF69" s="40"/>
      <c r="BG69" s="40"/>
      <c r="BH69" s="40">
        <f t="shared" si="15"/>
        <v>0</v>
      </c>
      <c r="BJ69" s="84">
        <v>55319</v>
      </c>
      <c r="BK69" s="40"/>
      <c r="BL69" s="40"/>
      <c r="BM69" s="40"/>
      <c r="BN69" s="40"/>
      <c r="BO69" s="40">
        <f t="shared" si="17"/>
        <v>0</v>
      </c>
      <c r="BQ69" s="84">
        <v>55319</v>
      </c>
      <c r="BR69" s="40"/>
      <c r="BS69" s="40"/>
      <c r="BT69" s="40"/>
      <c r="BU69" s="40"/>
      <c r="BV69" s="40">
        <v>0</v>
      </c>
      <c r="BX69" s="84">
        <v>55319</v>
      </c>
      <c r="BY69" s="40"/>
      <c r="BZ69" s="40"/>
      <c r="CA69" s="40"/>
      <c r="CB69" s="40"/>
      <c r="CC69" s="40">
        <v>0</v>
      </c>
      <c r="CE69" s="84">
        <v>55319</v>
      </c>
      <c r="CF69" s="40"/>
      <c r="CG69" s="40"/>
      <c r="CH69" s="40"/>
      <c r="CI69" s="40"/>
      <c r="CJ69" s="40">
        <v>0</v>
      </c>
      <c r="CL69" s="84">
        <v>55319</v>
      </c>
      <c r="CM69" s="40"/>
      <c r="CN69" s="40"/>
      <c r="CO69" s="40"/>
      <c r="CP69" s="40">
        <v>0</v>
      </c>
      <c r="CR69" s="84">
        <v>55319</v>
      </c>
      <c r="CS69" s="40"/>
      <c r="CT69" s="86">
        <v>0</v>
      </c>
      <c r="CU69" s="40"/>
      <c r="CV69" s="40">
        <v>0</v>
      </c>
      <c r="CX69" s="84">
        <v>55319</v>
      </c>
      <c r="CY69" s="40"/>
      <c r="CZ69" s="86"/>
      <c r="DA69" s="40">
        <f t="shared" si="20"/>
        <v>0</v>
      </c>
      <c r="DB69" s="40"/>
      <c r="DC69" s="40">
        <f t="shared" si="42"/>
        <v>0</v>
      </c>
      <c r="DE69" s="84">
        <v>55319</v>
      </c>
      <c r="DG69" s="40"/>
      <c r="DJ69" s="40">
        <v>0</v>
      </c>
      <c r="DL69" s="84">
        <v>55319</v>
      </c>
      <c r="DM69" s="40"/>
      <c r="DN69" s="40"/>
      <c r="DO69" s="40"/>
      <c r="DP69" s="40"/>
      <c r="DQ69" s="40"/>
      <c r="DR69" s="40"/>
      <c r="DS69" s="40"/>
      <c r="DT69" s="40"/>
      <c r="DW69" s="40">
        <f t="shared" si="23"/>
        <v>0</v>
      </c>
      <c r="DY69" s="84">
        <v>55319</v>
      </c>
      <c r="EC69" s="40">
        <f t="shared" si="44"/>
        <v>0</v>
      </c>
      <c r="EE69" s="84">
        <v>55319</v>
      </c>
      <c r="EJ69" s="40">
        <f t="shared" si="45"/>
        <v>0</v>
      </c>
      <c r="EL69" s="84">
        <v>55319</v>
      </c>
      <c r="EQ69" s="40">
        <f t="shared" si="43"/>
        <v>0</v>
      </c>
      <c r="ER69" s="84"/>
      <c r="ES69" s="84">
        <v>55319</v>
      </c>
      <c r="EY69" s="84">
        <v>55319</v>
      </c>
      <c r="FA69" s="100"/>
      <c r="FB69" s="40">
        <f t="shared" si="29"/>
        <v>0</v>
      </c>
      <c r="FC69" s="40">
        <f t="shared" si="30"/>
        <v>0</v>
      </c>
      <c r="FE69" s="84">
        <v>55319</v>
      </c>
      <c r="FG69" s="100"/>
      <c r="FH69" s="40">
        <f t="shared" si="31"/>
        <v>0</v>
      </c>
      <c r="FI69" s="40">
        <f t="shared" si="32"/>
        <v>0</v>
      </c>
      <c r="FK69" s="84">
        <v>55319</v>
      </c>
      <c r="FP69" s="40">
        <f t="shared" si="46"/>
        <v>0</v>
      </c>
      <c r="FR69" s="84">
        <v>55319</v>
      </c>
      <c r="FW69" s="40">
        <f t="shared" si="47"/>
        <v>0</v>
      </c>
      <c r="FY69" s="84">
        <v>55319</v>
      </c>
      <c r="GD69" s="40">
        <f t="shared" si="48"/>
        <v>0</v>
      </c>
      <c r="GF69" s="84">
        <v>55319</v>
      </c>
      <c r="GK69" s="40">
        <f t="shared" si="49"/>
        <v>0</v>
      </c>
    </row>
    <row r="70" spans="2:193" x14ac:dyDescent="0.25">
      <c r="B70" s="84">
        <v>55518</v>
      </c>
      <c r="C70" s="84"/>
      <c r="D70" s="84">
        <v>55502</v>
      </c>
      <c r="E70" s="40">
        <f t="shared" si="0"/>
        <v>0</v>
      </c>
      <c r="F70" s="40">
        <f t="shared" si="1"/>
        <v>0</v>
      </c>
      <c r="G70" s="40">
        <f t="shared" si="2"/>
        <v>0</v>
      </c>
      <c r="H70" s="40">
        <v>0</v>
      </c>
      <c r="I70" s="40">
        <f t="shared" si="3"/>
        <v>0</v>
      </c>
      <c r="J70" s="40"/>
      <c r="L70" s="84">
        <v>55502</v>
      </c>
      <c r="M70" s="40"/>
      <c r="N70" s="100"/>
      <c r="O70" s="40">
        <f t="shared" si="38"/>
        <v>0</v>
      </c>
      <c r="P70" s="40"/>
      <c r="Q70" s="40"/>
      <c r="R70" s="40">
        <f t="shared" si="5"/>
        <v>0</v>
      </c>
      <c r="T70" s="84">
        <v>55502</v>
      </c>
      <c r="U70" s="40"/>
      <c r="V70" s="100"/>
      <c r="W70" s="40">
        <f t="shared" si="39"/>
        <v>0</v>
      </c>
      <c r="X70" s="40"/>
      <c r="Y70" s="40"/>
      <c r="Z70" s="40">
        <f t="shared" si="7"/>
        <v>0</v>
      </c>
      <c r="AB70" s="84">
        <v>55502</v>
      </c>
      <c r="AC70" s="40"/>
      <c r="AD70" s="100"/>
      <c r="AE70" s="40">
        <f t="shared" si="8"/>
        <v>0</v>
      </c>
      <c r="AF70" s="40"/>
      <c r="AG70" s="40"/>
      <c r="AH70" s="40">
        <f t="shared" si="9"/>
        <v>0</v>
      </c>
      <c r="AJ70" s="84">
        <v>55502</v>
      </c>
      <c r="AK70" s="40"/>
      <c r="AL70" s="100"/>
      <c r="AM70" s="40">
        <f t="shared" si="10"/>
        <v>0</v>
      </c>
      <c r="AN70" s="40"/>
      <c r="AO70" s="40"/>
      <c r="AP70" s="40">
        <f t="shared" si="11"/>
        <v>0</v>
      </c>
      <c r="AR70" s="84">
        <v>55502</v>
      </c>
      <c r="AS70" s="40"/>
      <c r="AT70" s="100"/>
      <c r="AU70" s="40">
        <f t="shared" si="12"/>
        <v>0</v>
      </c>
      <c r="AV70" s="40"/>
      <c r="AW70" s="40"/>
      <c r="AX70" s="40">
        <f t="shared" si="13"/>
        <v>0</v>
      </c>
      <c r="AZ70" s="84">
        <v>55502</v>
      </c>
      <c r="BA70" s="40"/>
      <c r="BB70" s="100"/>
      <c r="BC70" s="40"/>
      <c r="BD70" s="100"/>
      <c r="BE70" s="40">
        <f t="shared" si="50"/>
        <v>0</v>
      </c>
      <c r="BF70" s="40"/>
      <c r="BG70" s="40"/>
      <c r="BH70" s="40">
        <f t="shared" si="15"/>
        <v>0</v>
      </c>
      <c r="BJ70" s="84">
        <v>55502</v>
      </c>
      <c r="BK70" s="40"/>
      <c r="BL70" s="40"/>
      <c r="BM70" s="40"/>
      <c r="BN70" s="40"/>
      <c r="BO70" s="40">
        <f t="shared" si="17"/>
        <v>0</v>
      </c>
      <c r="BQ70" s="84">
        <v>55502</v>
      </c>
      <c r="BR70" s="40"/>
      <c r="BS70" s="40"/>
      <c r="BT70" s="40"/>
      <c r="BU70" s="40"/>
      <c r="BV70" s="40">
        <v>0</v>
      </c>
      <c r="BX70" s="84">
        <v>55502</v>
      </c>
      <c r="BY70" s="40"/>
      <c r="BZ70" s="40"/>
      <c r="CA70" s="40"/>
      <c r="CB70" s="40"/>
      <c r="CC70" s="40">
        <v>0</v>
      </c>
      <c r="CE70" s="84">
        <v>55502</v>
      </c>
      <c r="CF70" s="40"/>
      <c r="CG70" s="40"/>
      <c r="CH70" s="40"/>
      <c r="CI70" s="40"/>
      <c r="CJ70" s="40">
        <v>0</v>
      </c>
      <c r="CL70" s="84">
        <v>55502</v>
      </c>
      <c r="CM70" s="40"/>
      <c r="CN70" s="40"/>
      <c r="CO70" s="40"/>
      <c r="CP70" s="40">
        <v>0</v>
      </c>
      <c r="CR70" s="84">
        <v>55502</v>
      </c>
      <c r="CS70" s="40"/>
      <c r="CT70" s="86">
        <v>0</v>
      </c>
      <c r="CU70" s="40"/>
      <c r="CV70" s="40">
        <v>0</v>
      </c>
      <c r="CX70" s="84">
        <v>55502</v>
      </c>
      <c r="CY70" s="40"/>
      <c r="CZ70" s="86"/>
      <c r="DA70" s="40">
        <f>((CY70*CZ70)/2)+DA71</f>
        <v>0</v>
      </c>
      <c r="DB70" s="40"/>
      <c r="DC70" s="40">
        <f t="shared" si="42"/>
        <v>0</v>
      </c>
      <c r="DE70" s="84">
        <v>55502</v>
      </c>
      <c r="DG70" s="40"/>
      <c r="DJ70" s="40">
        <v>0</v>
      </c>
      <c r="DL70" s="84">
        <v>55502</v>
      </c>
      <c r="DM70" s="40"/>
      <c r="DN70" s="40"/>
      <c r="DO70" s="40"/>
      <c r="DP70" s="40"/>
      <c r="DQ70" s="40"/>
      <c r="DR70" s="40"/>
      <c r="DS70" s="40"/>
      <c r="DT70" s="40"/>
      <c r="DW70" s="40">
        <f t="shared" si="23"/>
        <v>0</v>
      </c>
      <c r="DY70" s="84">
        <v>55502</v>
      </c>
      <c r="EC70" s="40">
        <f t="shared" si="44"/>
        <v>0</v>
      </c>
      <c r="EE70" s="84">
        <v>55502</v>
      </c>
      <c r="EJ70" s="40">
        <f t="shared" si="45"/>
        <v>0</v>
      </c>
      <c r="EL70" s="84">
        <v>55502</v>
      </c>
      <c r="EQ70" s="40">
        <f t="shared" si="43"/>
        <v>0</v>
      </c>
      <c r="ER70" s="84"/>
      <c r="ES70" s="84">
        <v>55502</v>
      </c>
      <c r="EY70" s="84">
        <v>55502</v>
      </c>
      <c r="FA70" s="100"/>
      <c r="FB70" s="40">
        <f t="shared" si="29"/>
        <v>0</v>
      </c>
      <c r="FC70" s="40">
        <f t="shared" si="30"/>
        <v>0</v>
      </c>
      <c r="FE70" s="84">
        <v>55502</v>
      </c>
      <c r="FG70" s="100"/>
      <c r="FH70" s="40">
        <f t="shared" ref="FH70:FH86" si="51">FF70*FG70/2+FH71</f>
        <v>0</v>
      </c>
      <c r="FI70" s="40">
        <f t="shared" si="32"/>
        <v>0</v>
      </c>
      <c r="FK70" s="84">
        <v>55502</v>
      </c>
      <c r="FP70" s="40">
        <f t="shared" si="46"/>
        <v>0</v>
      </c>
      <c r="FR70" s="84">
        <v>55502</v>
      </c>
      <c r="FW70" s="40">
        <f t="shared" si="47"/>
        <v>0</v>
      </c>
      <c r="FY70" s="84">
        <v>55502</v>
      </c>
      <c r="GD70" s="40">
        <f t="shared" si="48"/>
        <v>0</v>
      </c>
      <c r="GF70" s="84">
        <v>55502</v>
      </c>
      <c r="GK70" s="40">
        <f t="shared" si="49"/>
        <v>0</v>
      </c>
    </row>
    <row r="71" spans="2:193" x14ac:dyDescent="0.25">
      <c r="B71" s="84">
        <v>55700</v>
      </c>
      <c r="C71" s="84"/>
      <c r="D71" s="84">
        <v>55685</v>
      </c>
      <c r="E71" s="40">
        <f t="shared" si="0"/>
        <v>0</v>
      </c>
      <c r="F71" s="40">
        <f t="shared" si="1"/>
        <v>0</v>
      </c>
      <c r="G71" s="40">
        <f t="shared" si="2"/>
        <v>0</v>
      </c>
      <c r="H71" s="40">
        <v>0</v>
      </c>
      <c r="I71" s="40">
        <f t="shared" si="3"/>
        <v>0</v>
      </c>
      <c r="J71" s="40">
        <f>SUM(I70:I71)</f>
        <v>0</v>
      </c>
      <c r="L71" s="84">
        <v>55685</v>
      </c>
      <c r="M71" s="40"/>
      <c r="N71" s="100"/>
      <c r="O71" s="40">
        <f t="shared" si="38"/>
        <v>0</v>
      </c>
      <c r="P71" s="40"/>
      <c r="Q71" s="40"/>
      <c r="R71" s="40">
        <f t="shared" si="5"/>
        <v>0</v>
      </c>
      <c r="T71" s="84">
        <v>55685</v>
      </c>
      <c r="U71" s="40"/>
      <c r="V71" s="100"/>
      <c r="W71" s="40">
        <f t="shared" si="39"/>
        <v>0</v>
      </c>
      <c r="X71" s="40"/>
      <c r="Y71" s="40"/>
      <c r="Z71" s="40">
        <f t="shared" si="7"/>
        <v>0</v>
      </c>
      <c r="AB71" s="84">
        <v>55685</v>
      </c>
      <c r="AC71" s="40"/>
      <c r="AD71" s="100"/>
      <c r="AE71" s="40">
        <f t="shared" si="8"/>
        <v>0</v>
      </c>
      <c r="AF71" s="40"/>
      <c r="AG71" s="40"/>
      <c r="AH71" s="40">
        <f t="shared" si="9"/>
        <v>0</v>
      </c>
      <c r="AJ71" s="84">
        <v>55685</v>
      </c>
      <c r="AK71" s="40"/>
      <c r="AL71" s="100"/>
      <c r="AM71" s="40">
        <f t="shared" si="10"/>
        <v>0</v>
      </c>
      <c r="AN71" s="40"/>
      <c r="AO71" s="40"/>
      <c r="AP71" s="40">
        <f t="shared" si="11"/>
        <v>0</v>
      </c>
      <c r="AR71" s="84">
        <v>55685</v>
      </c>
      <c r="AS71" s="40"/>
      <c r="AT71" s="100"/>
      <c r="AU71" s="40">
        <f t="shared" si="12"/>
        <v>0</v>
      </c>
      <c r="AV71" s="40"/>
      <c r="AW71" s="40"/>
      <c r="AX71" s="40">
        <f t="shared" si="13"/>
        <v>0</v>
      </c>
      <c r="AZ71" s="84">
        <v>55685</v>
      </c>
      <c r="BA71" s="40"/>
      <c r="BB71" s="100"/>
      <c r="BC71" s="40"/>
      <c r="BD71" s="100"/>
      <c r="BE71" s="40">
        <f t="shared" si="50"/>
        <v>0</v>
      </c>
      <c r="BF71" s="40"/>
      <c r="BG71" s="40"/>
      <c r="BH71" s="40">
        <f t="shared" ref="BH71:BH87" si="52">SUM(BA71,BC71,BE71,BF71,BG71)</f>
        <v>0</v>
      </c>
      <c r="BJ71" s="84">
        <v>55685</v>
      </c>
      <c r="BK71" s="40"/>
      <c r="BL71" s="40"/>
      <c r="BM71" s="40"/>
      <c r="BN71" s="40"/>
      <c r="BO71" s="40">
        <f t="shared" ref="BO71:BO87" si="53">SUM(BK71,BM71,BN71)</f>
        <v>0</v>
      </c>
      <c r="BQ71" s="84">
        <v>55685</v>
      </c>
      <c r="BR71" s="40"/>
      <c r="BS71" s="40"/>
      <c r="BT71" s="40"/>
      <c r="BU71" s="40"/>
      <c r="BV71" s="40">
        <v>0</v>
      </c>
      <c r="BX71" s="84">
        <v>55685</v>
      </c>
      <c r="BY71" s="40"/>
      <c r="BZ71" s="40"/>
      <c r="CA71" s="40"/>
      <c r="CB71" s="40"/>
      <c r="CC71" s="40">
        <v>0</v>
      </c>
      <c r="CE71" s="84">
        <v>55685</v>
      </c>
      <c r="CF71" s="40"/>
      <c r="CG71" s="40"/>
      <c r="CH71" s="40"/>
      <c r="CI71" s="40"/>
      <c r="CJ71" s="40">
        <v>0</v>
      </c>
      <c r="CL71" s="84">
        <v>55685</v>
      </c>
      <c r="CM71" s="40"/>
      <c r="CN71" s="40"/>
      <c r="CO71" s="40"/>
      <c r="CP71" s="40">
        <v>0</v>
      </c>
      <c r="CR71" s="84">
        <v>55685</v>
      </c>
      <c r="CS71" s="40"/>
      <c r="CT71" s="86">
        <v>0</v>
      </c>
      <c r="CU71" s="40"/>
      <c r="CV71" s="40">
        <v>0</v>
      </c>
      <c r="CX71" s="84">
        <v>55685</v>
      </c>
      <c r="CY71" s="40"/>
      <c r="CZ71" s="86"/>
      <c r="DA71" s="40">
        <f>(CY71*CZ71)/2</f>
        <v>0</v>
      </c>
      <c r="DB71" s="40"/>
      <c r="DC71" s="40">
        <f t="shared" si="42"/>
        <v>0</v>
      </c>
      <c r="DE71" s="84">
        <v>55685</v>
      </c>
      <c r="DG71" s="40"/>
      <c r="DJ71" s="40">
        <v>0</v>
      </c>
      <c r="DL71" s="84">
        <v>55685</v>
      </c>
      <c r="DM71" s="40"/>
      <c r="DN71" s="40"/>
      <c r="DO71" s="40"/>
      <c r="DP71" s="40"/>
      <c r="DQ71" s="40"/>
      <c r="DR71" s="40"/>
      <c r="DS71" s="40"/>
      <c r="DT71" s="40"/>
      <c r="DW71" s="40">
        <f t="shared" ref="DW71:DW87" si="54">SUM(DM71,DO71,DQ71,DS71,DU71)</f>
        <v>0</v>
      </c>
      <c r="DY71" s="84">
        <v>55685</v>
      </c>
      <c r="EC71" s="40">
        <f t="shared" si="44"/>
        <v>0</v>
      </c>
      <c r="EE71" s="84">
        <v>55685</v>
      </c>
      <c r="EJ71" s="40">
        <f t="shared" si="45"/>
        <v>0</v>
      </c>
      <c r="EL71" s="84">
        <v>55685</v>
      </c>
      <c r="EQ71" s="40">
        <f t="shared" si="43"/>
        <v>0</v>
      </c>
      <c r="ER71" s="84"/>
      <c r="ES71" s="84">
        <v>55685</v>
      </c>
      <c r="EY71" s="84">
        <v>55685</v>
      </c>
      <c r="FA71" s="100"/>
      <c r="FB71" s="40">
        <f t="shared" si="29"/>
        <v>0</v>
      </c>
      <c r="FC71" s="40">
        <f t="shared" si="30"/>
        <v>0</v>
      </c>
      <c r="FE71" s="84">
        <v>55685</v>
      </c>
      <c r="FG71" s="100"/>
      <c r="FH71" s="40">
        <f t="shared" si="51"/>
        <v>0</v>
      </c>
      <c r="FI71" s="40">
        <f t="shared" si="32"/>
        <v>0</v>
      </c>
      <c r="FK71" s="84">
        <v>55685</v>
      </c>
      <c r="FP71" s="40">
        <f t="shared" si="46"/>
        <v>0</v>
      </c>
      <c r="FR71" s="84">
        <v>55685</v>
      </c>
      <c r="FW71" s="40">
        <f t="shared" si="47"/>
        <v>0</v>
      </c>
      <c r="FY71" s="84">
        <v>55685</v>
      </c>
      <c r="GD71" s="40">
        <f t="shared" si="48"/>
        <v>0</v>
      </c>
      <c r="GF71" s="84">
        <v>55685</v>
      </c>
      <c r="GK71" s="40">
        <f t="shared" si="49"/>
        <v>0</v>
      </c>
    </row>
    <row r="72" spans="2:193" x14ac:dyDescent="0.25">
      <c r="B72" s="84">
        <v>55884</v>
      </c>
      <c r="C72" s="84"/>
      <c r="D72" s="84">
        <v>55868</v>
      </c>
      <c r="E72" s="40">
        <f t="shared" si="0"/>
        <v>0</v>
      </c>
      <c r="F72" s="40">
        <f t="shared" si="1"/>
        <v>0</v>
      </c>
      <c r="G72" s="40">
        <f t="shared" si="2"/>
        <v>0</v>
      </c>
      <c r="H72" s="40">
        <v>0</v>
      </c>
      <c r="I72" s="40">
        <f t="shared" si="3"/>
        <v>0</v>
      </c>
      <c r="J72" s="40"/>
      <c r="L72" s="84">
        <v>55868</v>
      </c>
      <c r="M72" s="40"/>
      <c r="N72" s="100"/>
      <c r="O72" s="40">
        <f t="shared" si="38"/>
        <v>0</v>
      </c>
      <c r="P72" s="40"/>
      <c r="Q72" s="40"/>
      <c r="R72" s="40">
        <f t="shared" si="5"/>
        <v>0</v>
      </c>
      <c r="T72" s="84">
        <v>55868</v>
      </c>
      <c r="U72" s="40"/>
      <c r="V72" s="100"/>
      <c r="W72" s="40">
        <f t="shared" si="39"/>
        <v>0</v>
      </c>
      <c r="X72" s="40"/>
      <c r="Y72" s="40"/>
      <c r="Z72" s="40">
        <f t="shared" si="7"/>
        <v>0</v>
      </c>
      <c r="AB72" s="84">
        <v>55868</v>
      </c>
      <c r="AC72" s="40"/>
      <c r="AD72" s="100"/>
      <c r="AE72" s="40">
        <f t="shared" si="8"/>
        <v>0</v>
      </c>
      <c r="AF72" s="40"/>
      <c r="AG72" s="40"/>
      <c r="AH72" s="40">
        <f t="shared" si="9"/>
        <v>0</v>
      </c>
      <c r="AJ72" s="84">
        <v>55868</v>
      </c>
      <c r="AK72" s="40"/>
      <c r="AL72" s="100"/>
      <c r="AM72" s="40">
        <f t="shared" si="10"/>
        <v>0</v>
      </c>
      <c r="AN72" s="40"/>
      <c r="AO72" s="40"/>
      <c r="AP72" s="40">
        <f t="shared" si="11"/>
        <v>0</v>
      </c>
      <c r="AR72" s="84">
        <v>55868</v>
      </c>
      <c r="AS72" s="40"/>
      <c r="AT72" s="100"/>
      <c r="AU72" s="40">
        <f t="shared" si="12"/>
        <v>0</v>
      </c>
      <c r="AV72" s="40"/>
      <c r="AW72" s="40"/>
      <c r="AX72" s="40">
        <f t="shared" si="13"/>
        <v>0</v>
      </c>
      <c r="AZ72" s="84">
        <v>55868</v>
      </c>
      <c r="BA72" s="40"/>
      <c r="BB72" s="100"/>
      <c r="BC72" s="40"/>
      <c r="BD72" s="100"/>
      <c r="BE72" s="40">
        <f t="shared" si="50"/>
        <v>0</v>
      </c>
      <c r="BF72" s="40"/>
      <c r="BG72" s="40"/>
      <c r="BH72" s="40">
        <f t="shared" si="52"/>
        <v>0</v>
      </c>
      <c r="BJ72" s="84">
        <v>55868</v>
      </c>
      <c r="BK72" s="40"/>
      <c r="BL72" s="40"/>
      <c r="BM72" s="40"/>
      <c r="BN72" s="40"/>
      <c r="BO72" s="40">
        <f t="shared" si="53"/>
        <v>0</v>
      </c>
      <c r="BQ72" s="84">
        <v>55868</v>
      </c>
      <c r="BR72" s="40"/>
      <c r="BS72" s="40"/>
      <c r="BT72" s="40"/>
      <c r="BU72" s="40"/>
      <c r="BV72" s="40">
        <v>0</v>
      </c>
      <c r="BX72" s="84">
        <v>55868</v>
      </c>
      <c r="BY72" s="40"/>
      <c r="BZ72" s="40"/>
      <c r="CA72" s="40"/>
      <c r="CB72" s="40"/>
      <c r="CC72" s="40">
        <v>0</v>
      </c>
      <c r="CE72" s="84">
        <v>55868</v>
      </c>
      <c r="CF72" s="40"/>
      <c r="CG72" s="40"/>
      <c r="CH72" s="40"/>
      <c r="CI72" s="40"/>
      <c r="CJ72" s="40">
        <v>0</v>
      </c>
      <c r="CL72" s="84">
        <v>55868</v>
      </c>
      <c r="CM72" s="40"/>
      <c r="CN72" s="40"/>
      <c r="CO72" s="40"/>
      <c r="CP72" s="40">
        <v>0</v>
      </c>
      <c r="CR72" s="84">
        <v>55868</v>
      </c>
      <c r="CS72" s="40"/>
      <c r="CT72" s="86">
        <v>0</v>
      </c>
      <c r="CU72" s="40"/>
      <c r="CV72" s="40">
        <v>0</v>
      </c>
      <c r="CX72" s="84">
        <v>55868</v>
      </c>
      <c r="CY72" s="40"/>
      <c r="CZ72" s="86"/>
      <c r="DA72" s="40"/>
      <c r="DB72" s="40"/>
      <c r="DC72" s="40">
        <f t="shared" si="42"/>
        <v>0</v>
      </c>
      <c r="DE72" s="84">
        <v>55868</v>
      </c>
      <c r="DG72" s="40"/>
      <c r="DH72" s="86"/>
      <c r="DJ72" s="40">
        <v>0</v>
      </c>
      <c r="DL72" s="84">
        <v>55868</v>
      </c>
      <c r="DM72" s="40"/>
      <c r="DN72" s="86"/>
      <c r="DO72" s="40"/>
      <c r="DP72" s="86"/>
      <c r="DQ72" s="40"/>
      <c r="DR72" s="86"/>
      <c r="DS72" s="40"/>
      <c r="DT72" s="86"/>
      <c r="DU72" s="40"/>
      <c r="DW72" s="40">
        <f t="shared" si="54"/>
        <v>0</v>
      </c>
      <c r="DY72" s="84">
        <v>55868</v>
      </c>
      <c r="DZ72" s="40"/>
      <c r="EA72" s="86"/>
      <c r="EB72" s="40"/>
      <c r="EC72" s="40">
        <f t="shared" si="44"/>
        <v>0</v>
      </c>
      <c r="EE72" s="84">
        <v>55868</v>
      </c>
      <c r="EJ72" s="40">
        <f t="shared" si="45"/>
        <v>0</v>
      </c>
      <c r="EL72" s="84">
        <v>55868</v>
      </c>
      <c r="EQ72" s="40">
        <f t="shared" si="43"/>
        <v>0</v>
      </c>
      <c r="ER72" s="84"/>
      <c r="ES72" s="84">
        <v>55868</v>
      </c>
      <c r="ET72" s="150"/>
      <c r="EU72" s="150"/>
      <c r="EV72" s="150"/>
      <c r="EW72" s="150"/>
      <c r="EY72" s="84">
        <v>55868</v>
      </c>
      <c r="EZ72" s="150"/>
      <c r="FA72" s="154"/>
      <c r="FB72" s="40">
        <f t="shared" ref="FB72:FB86" si="55">EZ72*FA72/2+FB73</f>
        <v>0</v>
      </c>
      <c r="FC72" s="40">
        <f t="shared" si="30"/>
        <v>0</v>
      </c>
      <c r="FE72" s="84">
        <v>55868</v>
      </c>
      <c r="FF72" s="150"/>
      <c r="FG72" s="154"/>
      <c r="FH72" s="40">
        <f t="shared" si="51"/>
        <v>0</v>
      </c>
      <c r="FI72" s="40">
        <f t="shared" si="32"/>
        <v>0</v>
      </c>
      <c r="FK72" s="84">
        <v>55868</v>
      </c>
      <c r="FL72" s="150"/>
      <c r="FM72" s="150"/>
      <c r="FN72" s="150"/>
      <c r="FO72" s="150"/>
      <c r="FP72" s="40">
        <f t="shared" si="46"/>
        <v>0</v>
      </c>
      <c r="FR72" s="84">
        <v>55868</v>
      </c>
      <c r="FS72" s="150"/>
      <c r="FT72" s="150"/>
      <c r="FU72" s="150"/>
      <c r="FV72" s="150"/>
      <c r="FW72" s="40">
        <f t="shared" si="47"/>
        <v>0</v>
      </c>
      <c r="FY72" s="84">
        <v>55868</v>
      </c>
      <c r="FZ72" s="150"/>
      <c r="GA72" s="150"/>
      <c r="GB72" s="150"/>
      <c r="GC72" s="150"/>
      <c r="GD72" s="40">
        <f t="shared" si="48"/>
        <v>0</v>
      </c>
      <c r="GF72" s="84">
        <v>55868</v>
      </c>
      <c r="GG72" s="150"/>
      <c r="GH72" s="150"/>
      <c r="GI72" s="150"/>
      <c r="GJ72" s="150"/>
      <c r="GK72" s="40">
        <f t="shared" si="49"/>
        <v>0</v>
      </c>
    </row>
    <row r="73" spans="2:193" x14ac:dyDescent="0.25">
      <c r="B73" s="84">
        <v>56065</v>
      </c>
      <c r="C73" s="84"/>
      <c r="D73" s="84">
        <v>56050</v>
      </c>
      <c r="E73" s="40">
        <f t="shared" si="0"/>
        <v>0</v>
      </c>
      <c r="F73" s="40">
        <f t="shared" si="1"/>
        <v>0</v>
      </c>
      <c r="G73" s="40">
        <f t="shared" si="2"/>
        <v>0</v>
      </c>
      <c r="H73" s="40">
        <v>0</v>
      </c>
      <c r="I73" s="40">
        <f t="shared" si="3"/>
        <v>0</v>
      </c>
      <c r="J73" s="40">
        <f>SUM(I72:I73)</f>
        <v>0</v>
      </c>
      <c r="L73" s="84">
        <v>56050</v>
      </c>
      <c r="M73" s="40"/>
      <c r="N73" s="100"/>
      <c r="O73" s="40">
        <f t="shared" si="38"/>
        <v>0</v>
      </c>
      <c r="P73" s="40"/>
      <c r="Q73" s="40"/>
      <c r="R73" s="40">
        <f t="shared" si="5"/>
        <v>0</v>
      </c>
      <c r="T73" s="84">
        <v>56050</v>
      </c>
      <c r="U73" s="40"/>
      <c r="V73" s="100"/>
      <c r="W73" s="40">
        <f t="shared" si="39"/>
        <v>0</v>
      </c>
      <c r="X73" s="40"/>
      <c r="Y73" s="40"/>
      <c r="Z73" s="40">
        <f t="shared" si="7"/>
        <v>0</v>
      </c>
      <c r="AB73" s="84">
        <v>56050</v>
      </c>
      <c r="AC73" s="40"/>
      <c r="AD73" s="100"/>
      <c r="AE73" s="40">
        <f t="shared" si="8"/>
        <v>0</v>
      </c>
      <c r="AF73" s="40"/>
      <c r="AG73" s="40"/>
      <c r="AH73" s="40">
        <f t="shared" si="9"/>
        <v>0</v>
      </c>
      <c r="AJ73" s="84">
        <v>56050</v>
      </c>
      <c r="AK73" s="40"/>
      <c r="AL73" s="100"/>
      <c r="AM73" s="40">
        <f t="shared" si="10"/>
        <v>0</v>
      </c>
      <c r="AN73" s="40"/>
      <c r="AO73" s="40"/>
      <c r="AP73" s="40">
        <f t="shared" si="11"/>
        <v>0</v>
      </c>
      <c r="AR73" s="84">
        <v>56050</v>
      </c>
      <c r="AS73" s="40"/>
      <c r="AT73" s="100"/>
      <c r="AU73" s="40">
        <f t="shared" si="12"/>
        <v>0</v>
      </c>
      <c r="AV73" s="40"/>
      <c r="AW73" s="40"/>
      <c r="AX73" s="40">
        <f t="shared" si="13"/>
        <v>0</v>
      </c>
      <c r="AZ73" s="84">
        <v>56050</v>
      </c>
      <c r="BA73" s="40"/>
      <c r="BB73" s="100"/>
      <c r="BC73" s="40"/>
      <c r="BD73" s="100"/>
      <c r="BE73" s="40">
        <f t="shared" si="50"/>
        <v>0</v>
      </c>
      <c r="BF73" s="40"/>
      <c r="BG73" s="40"/>
      <c r="BH73" s="40">
        <f t="shared" si="52"/>
        <v>0</v>
      </c>
      <c r="BJ73" s="84">
        <v>56050</v>
      </c>
      <c r="BK73" s="40"/>
      <c r="BL73" s="40"/>
      <c r="BM73" s="40"/>
      <c r="BN73" s="40"/>
      <c r="BO73" s="40">
        <f t="shared" si="53"/>
        <v>0</v>
      </c>
      <c r="BQ73" s="84">
        <v>56050</v>
      </c>
      <c r="BR73" s="40"/>
      <c r="BS73" s="40"/>
      <c r="BT73" s="40"/>
      <c r="BU73" s="40"/>
      <c r="BV73" s="40">
        <v>0</v>
      </c>
      <c r="BX73" s="84">
        <v>56050</v>
      </c>
      <c r="BY73" s="40"/>
      <c r="BZ73" s="40"/>
      <c r="CA73" s="40"/>
      <c r="CB73" s="40"/>
      <c r="CC73" s="40">
        <v>0</v>
      </c>
      <c r="CE73" s="84">
        <v>56050</v>
      </c>
      <c r="CF73" s="40"/>
      <c r="CG73" s="40"/>
      <c r="CH73" s="40"/>
      <c r="CI73" s="40"/>
      <c r="CJ73" s="40">
        <v>0</v>
      </c>
      <c r="CL73" s="84">
        <v>56050</v>
      </c>
      <c r="CM73" s="40"/>
      <c r="CN73" s="40"/>
      <c r="CO73" s="40"/>
      <c r="CP73" s="40">
        <v>0</v>
      </c>
      <c r="CR73" s="84">
        <v>56050</v>
      </c>
      <c r="CS73" s="40"/>
      <c r="CT73" s="86">
        <v>0</v>
      </c>
      <c r="CU73" s="40"/>
      <c r="CV73" s="40">
        <v>0</v>
      </c>
      <c r="CX73" s="84">
        <v>56050</v>
      </c>
      <c r="CY73" s="40"/>
      <c r="CZ73" s="86"/>
      <c r="DA73" s="40"/>
      <c r="DB73" s="40"/>
      <c r="DC73" s="40">
        <f t="shared" si="42"/>
        <v>0</v>
      </c>
      <c r="DE73" s="84">
        <v>56050</v>
      </c>
      <c r="DG73" s="40"/>
      <c r="DH73" s="86"/>
      <c r="DJ73" s="40">
        <v>0</v>
      </c>
      <c r="DL73" s="84">
        <v>56050</v>
      </c>
      <c r="DM73" s="40"/>
      <c r="DN73" s="86"/>
      <c r="DO73" s="40"/>
      <c r="DP73" s="86"/>
      <c r="DQ73" s="40"/>
      <c r="DR73" s="86"/>
      <c r="DS73" s="40"/>
      <c r="DT73" s="86"/>
      <c r="DU73" s="40"/>
      <c r="DW73" s="40">
        <f t="shared" si="54"/>
        <v>0</v>
      </c>
      <c r="DY73" s="84">
        <v>56050</v>
      </c>
      <c r="DZ73" s="40"/>
      <c r="EA73" s="86"/>
      <c r="EB73" s="40"/>
      <c r="EC73" s="40">
        <f t="shared" si="44"/>
        <v>0</v>
      </c>
      <c r="EE73" s="84">
        <v>56050</v>
      </c>
      <c r="EJ73" s="40">
        <f t="shared" si="45"/>
        <v>0</v>
      </c>
      <c r="EL73" s="84">
        <v>56050</v>
      </c>
      <c r="EQ73" s="40">
        <f t="shared" si="43"/>
        <v>0</v>
      </c>
      <c r="ER73" s="84"/>
      <c r="ES73" s="84">
        <v>56050</v>
      </c>
      <c r="ET73" s="150"/>
      <c r="EU73" s="150"/>
      <c r="EV73" s="150"/>
      <c r="EW73" s="150"/>
      <c r="EY73" s="84">
        <v>56050</v>
      </c>
      <c r="EZ73" s="150"/>
      <c r="FA73" s="154"/>
      <c r="FB73" s="40">
        <f t="shared" si="55"/>
        <v>0</v>
      </c>
      <c r="FC73" s="40">
        <f t="shared" ref="FC73:FC87" si="56">EZ73+FB73</f>
        <v>0</v>
      </c>
      <c r="FE73" s="84">
        <v>56050</v>
      </c>
      <c r="FF73" s="150"/>
      <c r="FG73" s="154"/>
      <c r="FH73" s="40">
        <f t="shared" si="51"/>
        <v>0</v>
      </c>
      <c r="FI73" s="40">
        <f t="shared" ref="FI73:FI87" si="57">FF73+FH73</f>
        <v>0</v>
      </c>
      <c r="FK73" s="84">
        <v>56050</v>
      </c>
      <c r="FL73" s="150"/>
      <c r="FM73" s="150"/>
      <c r="FN73" s="150"/>
      <c r="FO73" s="150"/>
      <c r="FP73" s="40">
        <f t="shared" si="46"/>
        <v>0</v>
      </c>
      <c r="FR73" s="84">
        <v>56050</v>
      </c>
      <c r="FS73" s="150"/>
      <c r="FT73" s="150"/>
      <c r="FU73" s="150"/>
      <c r="FV73" s="150"/>
      <c r="FW73" s="40">
        <f t="shared" si="47"/>
        <v>0</v>
      </c>
      <c r="FY73" s="84">
        <v>56050</v>
      </c>
      <c r="FZ73" s="150"/>
      <c r="GA73" s="150"/>
      <c r="GB73" s="150"/>
      <c r="GC73" s="150"/>
      <c r="GD73" s="40">
        <f t="shared" si="48"/>
        <v>0</v>
      </c>
      <c r="GF73" s="84">
        <v>56050</v>
      </c>
      <c r="GG73" s="150"/>
      <c r="GH73" s="150"/>
      <c r="GI73" s="150"/>
      <c r="GJ73" s="150"/>
      <c r="GK73" s="40">
        <f t="shared" si="49"/>
        <v>0</v>
      </c>
    </row>
    <row r="74" spans="2:193" x14ac:dyDescent="0.25">
      <c r="B74" s="84">
        <v>56249</v>
      </c>
      <c r="C74" s="84"/>
      <c r="D74" s="84">
        <v>56233</v>
      </c>
      <c r="E74" s="40">
        <f t="shared" si="0"/>
        <v>0</v>
      </c>
      <c r="F74" s="40">
        <f t="shared" si="1"/>
        <v>0</v>
      </c>
      <c r="G74" s="40">
        <f t="shared" si="2"/>
        <v>0</v>
      </c>
      <c r="H74" s="40">
        <v>0</v>
      </c>
      <c r="I74" s="40">
        <f t="shared" si="3"/>
        <v>0</v>
      </c>
      <c r="J74" s="40"/>
      <c r="L74" s="84">
        <v>56233</v>
      </c>
      <c r="M74" s="40"/>
      <c r="N74" s="100"/>
      <c r="O74" s="40">
        <f t="shared" si="38"/>
        <v>0</v>
      </c>
      <c r="P74" s="40"/>
      <c r="Q74" s="40"/>
      <c r="R74" s="40">
        <f t="shared" si="5"/>
        <v>0</v>
      </c>
      <c r="T74" s="84">
        <v>56233</v>
      </c>
      <c r="U74" s="40"/>
      <c r="V74" s="100"/>
      <c r="W74" s="40">
        <f t="shared" si="39"/>
        <v>0</v>
      </c>
      <c r="X74" s="40"/>
      <c r="Y74" s="40"/>
      <c r="Z74" s="40">
        <f t="shared" si="7"/>
        <v>0</v>
      </c>
      <c r="AB74" s="84">
        <v>56233</v>
      </c>
      <c r="AC74" s="40"/>
      <c r="AD74" s="100"/>
      <c r="AE74" s="40">
        <f t="shared" si="8"/>
        <v>0</v>
      </c>
      <c r="AF74" s="40"/>
      <c r="AG74" s="40"/>
      <c r="AH74" s="40">
        <f t="shared" si="9"/>
        <v>0</v>
      </c>
      <c r="AJ74" s="84">
        <v>56233</v>
      </c>
      <c r="AK74" s="40"/>
      <c r="AL74" s="100"/>
      <c r="AM74" s="40">
        <f t="shared" si="10"/>
        <v>0</v>
      </c>
      <c r="AN74" s="40"/>
      <c r="AO74" s="40"/>
      <c r="AP74" s="40">
        <f t="shared" si="11"/>
        <v>0</v>
      </c>
      <c r="AR74" s="84">
        <v>56233</v>
      </c>
      <c r="AS74" s="40"/>
      <c r="AT74" s="100"/>
      <c r="AU74" s="40">
        <f t="shared" si="12"/>
        <v>0</v>
      </c>
      <c r="AV74" s="40"/>
      <c r="AW74" s="40"/>
      <c r="AX74" s="40">
        <f t="shared" si="13"/>
        <v>0</v>
      </c>
      <c r="AZ74" s="84">
        <v>56233</v>
      </c>
      <c r="BA74" s="40"/>
      <c r="BB74" s="100"/>
      <c r="BC74" s="40"/>
      <c r="BD74" s="100"/>
      <c r="BE74" s="40">
        <f t="shared" si="50"/>
        <v>0</v>
      </c>
      <c r="BF74" s="40"/>
      <c r="BG74" s="40"/>
      <c r="BH74" s="40">
        <f t="shared" si="52"/>
        <v>0</v>
      </c>
      <c r="BJ74" s="84">
        <v>56233</v>
      </c>
      <c r="BK74" s="40"/>
      <c r="BL74" s="40"/>
      <c r="BM74" s="40"/>
      <c r="BN74" s="40"/>
      <c r="BO74" s="40">
        <f t="shared" si="53"/>
        <v>0</v>
      </c>
      <c r="BQ74" s="84">
        <v>56233</v>
      </c>
      <c r="BR74" s="40"/>
      <c r="BS74" s="40"/>
      <c r="BT74" s="40"/>
      <c r="BU74" s="40"/>
      <c r="BV74" s="40">
        <v>0</v>
      </c>
      <c r="BX74" s="84">
        <v>56233</v>
      </c>
      <c r="BY74" s="40"/>
      <c r="BZ74" s="40"/>
      <c r="CA74" s="40"/>
      <c r="CB74" s="40"/>
      <c r="CC74" s="40">
        <v>0</v>
      </c>
      <c r="CE74" s="84">
        <v>56233</v>
      </c>
      <c r="CF74" s="40"/>
      <c r="CG74" s="40"/>
      <c r="CH74" s="40"/>
      <c r="CI74" s="40"/>
      <c r="CJ74" s="40">
        <v>0</v>
      </c>
      <c r="CL74" s="84">
        <v>56233</v>
      </c>
      <c r="CM74" s="40"/>
      <c r="CN74" s="40"/>
      <c r="CO74" s="40"/>
      <c r="CP74" s="40">
        <v>0</v>
      </c>
      <c r="CR74" s="84">
        <v>56233</v>
      </c>
      <c r="CS74" s="40"/>
      <c r="CT74" s="86">
        <v>0</v>
      </c>
      <c r="CU74" s="40"/>
      <c r="CV74" s="40">
        <v>0</v>
      </c>
      <c r="CX74" s="84">
        <v>56233</v>
      </c>
      <c r="CY74" s="40"/>
      <c r="CZ74" s="86"/>
      <c r="DA74" s="40"/>
      <c r="DB74" s="40"/>
      <c r="DC74" s="40">
        <f t="shared" si="42"/>
        <v>0</v>
      </c>
      <c r="DE74" s="84">
        <v>56233</v>
      </c>
      <c r="DG74" s="40"/>
      <c r="DH74" s="86"/>
      <c r="DJ74" s="40">
        <v>0</v>
      </c>
      <c r="DL74" s="84">
        <v>56233</v>
      </c>
      <c r="DM74" s="40"/>
      <c r="DN74" s="86"/>
      <c r="DO74" s="40"/>
      <c r="DP74" s="86"/>
      <c r="DQ74" s="40"/>
      <c r="DR74" s="86"/>
      <c r="DS74" s="40"/>
      <c r="DT74" s="86"/>
      <c r="DU74" s="40"/>
      <c r="DW74" s="40">
        <f t="shared" si="54"/>
        <v>0</v>
      </c>
      <c r="DY74" s="84">
        <v>56233</v>
      </c>
      <c r="DZ74" s="40"/>
      <c r="EA74" s="86"/>
      <c r="EB74" s="40"/>
      <c r="EC74" s="40">
        <f t="shared" si="44"/>
        <v>0</v>
      </c>
      <c r="EE74" s="84">
        <v>56233</v>
      </c>
      <c r="EJ74" s="40">
        <f t="shared" si="45"/>
        <v>0</v>
      </c>
      <c r="EL74" s="84">
        <v>56233</v>
      </c>
      <c r="EQ74" s="40">
        <f t="shared" si="43"/>
        <v>0</v>
      </c>
      <c r="ER74" s="84"/>
      <c r="ES74" s="84">
        <v>56233</v>
      </c>
      <c r="ET74" s="150"/>
      <c r="EU74" s="150"/>
      <c r="EV74" s="150"/>
      <c r="EW74" s="150"/>
      <c r="EY74" s="84">
        <v>56233</v>
      </c>
      <c r="EZ74" s="150"/>
      <c r="FA74" s="154"/>
      <c r="FB74" s="40">
        <f t="shared" si="55"/>
        <v>0</v>
      </c>
      <c r="FC74" s="40">
        <f t="shared" si="56"/>
        <v>0</v>
      </c>
      <c r="FE74" s="84">
        <v>56233</v>
      </c>
      <c r="FF74" s="150"/>
      <c r="FG74" s="154"/>
      <c r="FH74" s="40">
        <f t="shared" si="51"/>
        <v>0</v>
      </c>
      <c r="FI74" s="40">
        <f t="shared" si="57"/>
        <v>0</v>
      </c>
      <c r="FK74" s="84">
        <v>56233</v>
      </c>
      <c r="FL74" s="150"/>
      <c r="FM74" s="150"/>
      <c r="FN74" s="150"/>
      <c r="FO74" s="150"/>
      <c r="FP74" s="40">
        <f t="shared" si="46"/>
        <v>0</v>
      </c>
      <c r="FR74" s="84">
        <v>56233</v>
      </c>
      <c r="FS74" s="150"/>
      <c r="FT74" s="150"/>
      <c r="FU74" s="150"/>
      <c r="FV74" s="150"/>
      <c r="FW74" s="40">
        <f t="shared" si="47"/>
        <v>0</v>
      </c>
      <c r="FY74" s="84">
        <v>56233</v>
      </c>
      <c r="FZ74" s="150"/>
      <c r="GA74" s="150"/>
      <c r="GB74" s="150"/>
      <c r="GC74" s="150"/>
      <c r="GD74" s="40">
        <f t="shared" si="48"/>
        <v>0</v>
      </c>
      <c r="GF74" s="84">
        <v>56233</v>
      </c>
      <c r="GG74" s="150"/>
      <c r="GH74" s="150"/>
      <c r="GI74" s="150"/>
      <c r="GJ74" s="150"/>
      <c r="GK74" s="40">
        <f t="shared" si="49"/>
        <v>0</v>
      </c>
    </row>
    <row r="75" spans="2:193" x14ac:dyDescent="0.25">
      <c r="B75" s="84">
        <v>56430</v>
      </c>
      <c r="C75" s="84"/>
      <c r="D75" s="84">
        <v>56415</v>
      </c>
      <c r="E75" s="40">
        <f t="shared" ref="E75:E87" si="58">SUM(M75,U75,AC75,AK75,AS75,BA75,BK75,BR75,BY75,CF75,CM75,CS75,CY75,DF75,DM75,DO75,DQ75,DS75,DZ75,EF75,EM75,ET75,EZ75,FF75,FL75,FS75,FZ75,GG75)</f>
        <v>0</v>
      </c>
      <c r="F75" s="40">
        <f t="shared" ref="F75:F87" si="59">SUM(O75,W75,AE75,AM75,AU75,BE75,BM75,BT75,CA75,CH75,CO75,CU75,DA75,DI75,DU75,EB75,EH75,EO75,EV75,FB75,FH75,FN75,FU75,GB75,GI75)</f>
        <v>0</v>
      </c>
      <c r="G75" s="40">
        <f t="shared" ref="G75:G87" si="60">SUM(P75,X75,AF75,AN75,AV75,BF75,BN75,BU75,CB75,CI75,DB75,DV75,EI75,EP75,FO75,FV75,GC75,GJ75)</f>
        <v>0</v>
      </c>
      <c r="H75" s="40">
        <v>0</v>
      </c>
      <c r="I75" s="40">
        <f t="shared" ref="I75:I87" si="61">SUM(E75:H75)</f>
        <v>0</v>
      </c>
      <c r="J75" s="40">
        <f>SUM(I74:I75)</f>
        <v>0</v>
      </c>
      <c r="L75" s="84">
        <v>56415</v>
      </c>
      <c r="M75" s="40"/>
      <c r="N75" s="100"/>
      <c r="O75" s="40">
        <f t="shared" si="38"/>
        <v>0</v>
      </c>
      <c r="P75" s="40"/>
      <c r="Q75" s="40"/>
      <c r="R75" s="40">
        <f t="shared" ref="R75:R87" si="62">SUM(M75,O75,P75,Q75)</f>
        <v>0</v>
      </c>
      <c r="T75" s="84">
        <v>56415</v>
      </c>
      <c r="U75" s="40"/>
      <c r="V75" s="100"/>
      <c r="W75" s="40">
        <f t="shared" ref="W75:W87" si="63">(U75*V75/2)+W76</f>
        <v>0</v>
      </c>
      <c r="X75" s="40"/>
      <c r="Y75" s="40"/>
      <c r="Z75" s="40">
        <f t="shared" ref="Z75:Z87" si="64">SUM(U75,W75,X75,Y75)</f>
        <v>0</v>
      </c>
      <c r="AB75" s="84">
        <v>56415</v>
      </c>
      <c r="AC75" s="40"/>
      <c r="AD75" s="100"/>
      <c r="AE75" s="40">
        <f t="shared" ref="AE75:AE87" si="65">(AC75*AD75/2)+AE76</f>
        <v>0</v>
      </c>
      <c r="AF75" s="40"/>
      <c r="AG75" s="40"/>
      <c r="AH75" s="40">
        <f t="shared" ref="AH75:AH87" si="66">SUM(AC75,AE75,AF75,AG75)</f>
        <v>0</v>
      </c>
      <c r="AJ75" s="84">
        <v>56415</v>
      </c>
      <c r="AK75" s="40"/>
      <c r="AL75" s="100"/>
      <c r="AM75" s="40">
        <f t="shared" ref="AM75:AM87" si="67">(AK75*AL75/2)+AM76</f>
        <v>0</v>
      </c>
      <c r="AN75" s="40"/>
      <c r="AO75" s="40"/>
      <c r="AP75" s="40">
        <f t="shared" ref="AP75:AP87" si="68">SUM(AK75,AM75,AN75,AO75)</f>
        <v>0</v>
      </c>
      <c r="AR75" s="84">
        <v>56415</v>
      </c>
      <c r="AS75" s="40"/>
      <c r="AT75" s="100"/>
      <c r="AU75" s="40">
        <f t="shared" ref="AU75:AU87" si="69">(AS75*AT75/2)+AU76</f>
        <v>0</v>
      </c>
      <c r="AV75" s="40"/>
      <c r="AW75" s="40"/>
      <c r="AX75" s="40">
        <f t="shared" ref="AX75:AX87" si="70">SUM(AS75,AU75,AV75,AW75)</f>
        <v>0</v>
      </c>
      <c r="AZ75" s="84">
        <v>56415</v>
      </c>
      <c r="BA75" s="40"/>
      <c r="BB75" s="100"/>
      <c r="BC75" s="40"/>
      <c r="BD75" s="100"/>
      <c r="BE75" s="40">
        <f t="shared" si="50"/>
        <v>0</v>
      </c>
      <c r="BF75" s="40"/>
      <c r="BG75" s="40"/>
      <c r="BH75" s="40">
        <f t="shared" si="52"/>
        <v>0</v>
      </c>
      <c r="BJ75" s="84">
        <v>56415</v>
      </c>
      <c r="BK75" s="40"/>
      <c r="BL75" s="40"/>
      <c r="BM75" s="40"/>
      <c r="BN75" s="40"/>
      <c r="BO75" s="40">
        <f t="shared" si="53"/>
        <v>0</v>
      </c>
      <c r="BQ75" s="84">
        <v>56415</v>
      </c>
      <c r="BR75" s="40"/>
      <c r="BS75" s="40"/>
      <c r="BT75" s="40"/>
      <c r="BU75" s="40"/>
      <c r="BV75" s="40">
        <v>0</v>
      </c>
      <c r="BX75" s="84">
        <v>56415</v>
      </c>
      <c r="BY75" s="40"/>
      <c r="BZ75" s="40"/>
      <c r="CA75" s="40"/>
      <c r="CB75" s="40"/>
      <c r="CC75" s="40">
        <v>0</v>
      </c>
      <c r="CE75" s="84">
        <v>56415</v>
      </c>
      <c r="CF75" s="40"/>
      <c r="CG75" s="40"/>
      <c r="CH75" s="40"/>
      <c r="CI75" s="40"/>
      <c r="CJ75" s="40">
        <v>0</v>
      </c>
      <c r="CL75" s="84">
        <v>56415</v>
      </c>
      <c r="CM75" s="40"/>
      <c r="CN75" s="40"/>
      <c r="CO75" s="40"/>
      <c r="CP75" s="40">
        <v>0</v>
      </c>
      <c r="CR75" s="84">
        <v>56415</v>
      </c>
      <c r="CS75" s="40"/>
      <c r="CT75" s="86">
        <v>0</v>
      </c>
      <c r="CU75" s="40"/>
      <c r="CV75" s="40">
        <v>0</v>
      </c>
      <c r="CX75" s="84">
        <v>56415</v>
      </c>
      <c r="CY75" s="40"/>
      <c r="CZ75" s="86"/>
      <c r="DA75" s="40"/>
      <c r="DB75" s="40"/>
      <c r="DC75" s="40">
        <f t="shared" si="42"/>
        <v>0</v>
      </c>
      <c r="DE75" s="84">
        <v>56415</v>
      </c>
      <c r="DG75" s="40"/>
      <c r="DH75" s="86"/>
      <c r="DJ75" s="40">
        <v>0</v>
      </c>
      <c r="DL75" s="84">
        <v>56415</v>
      </c>
      <c r="DM75" s="40"/>
      <c r="DN75" s="86"/>
      <c r="DO75" s="40"/>
      <c r="DP75" s="86"/>
      <c r="DQ75" s="40"/>
      <c r="DR75" s="86"/>
      <c r="DS75" s="40"/>
      <c r="DT75" s="86"/>
      <c r="DU75" s="40"/>
      <c r="DW75" s="40">
        <f t="shared" si="54"/>
        <v>0</v>
      </c>
      <c r="DY75" s="84">
        <v>56415</v>
      </c>
      <c r="DZ75" s="40"/>
      <c r="EA75" s="86"/>
      <c r="EB75" s="40"/>
      <c r="EC75" s="40">
        <f t="shared" si="44"/>
        <v>0</v>
      </c>
      <c r="EE75" s="84">
        <v>56415</v>
      </c>
      <c r="EJ75" s="40">
        <f t="shared" si="45"/>
        <v>0</v>
      </c>
      <c r="EL75" s="84">
        <v>56415</v>
      </c>
      <c r="EQ75" s="40">
        <f t="shared" si="43"/>
        <v>0</v>
      </c>
      <c r="ER75" s="84"/>
      <c r="ES75" s="84">
        <v>56415</v>
      </c>
      <c r="ET75" s="150"/>
      <c r="EU75" s="150"/>
      <c r="EV75" s="150"/>
      <c r="EW75" s="150"/>
      <c r="EY75" s="84">
        <v>56415</v>
      </c>
      <c r="EZ75" s="150"/>
      <c r="FA75" s="154"/>
      <c r="FB75" s="40">
        <f t="shared" si="55"/>
        <v>0</v>
      </c>
      <c r="FC75" s="40">
        <f t="shared" si="56"/>
        <v>0</v>
      </c>
      <c r="FE75" s="84">
        <v>56415</v>
      </c>
      <c r="FF75" s="150"/>
      <c r="FG75" s="154"/>
      <c r="FH75" s="40">
        <f t="shared" si="51"/>
        <v>0</v>
      </c>
      <c r="FI75" s="40">
        <f t="shared" si="57"/>
        <v>0</v>
      </c>
      <c r="FK75" s="84">
        <v>56415</v>
      </c>
      <c r="FL75" s="150"/>
      <c r="FM75" s="150"/>
      <c r="FN75" s="150"/>
      <c r="FO75" s="150"/>
      <c r="FP75" s="40">
        <f t="shared" si="46"/>
        <v>0</v>
      </c>
      <c r="FR75" s="84">
        <v>56415</v>
      </c>
      <c r="FS75" s="150"/>
      <c r="FT75" s="150"/>
      <c r="FU75" s="150"/>
      <c r="FV75" s="150"/>
      <c r="FW75" s="40">
        <f t="shared" si="47"/>
        <v>0</v>
      </c>
      <c r="FY75" s="84">
        <v>56415</v>
      </c>
      <c r="FZ75" s="150"/>
      <c r="GA75" s="150"/>
      <c r="GB75" s="150"/>
      <c r="GC75" s="150"/>
      <c r="GD75" s="40">
        <f t="shared" si="48"/>
        <v>0</v>
      </c>
      <c r="GF75" s="84">
        <v>56415</v>
      </c>
      <c r="GG75" s="150"/>
      <c r="GH75" s="150"/>
      <c r="GI75" s="150"/>
      <c r="GJ75" s="150"/>
      <c r="GK75" s="40">
        <f t="shared" si="49"/>
        <v>0</v>
      </c>
    </row>
    <row r="76" spans="2:193" x14ac:dyDescent="0.25">
      <c r="B76" s="84">
        <v>56614</v>
      </c>
      <c r="C76" s="84"/>
      <c r="D76" s="84">
        <v>56598</v>
      </c>
      <c r="E76" s="40">
        <f t="shared" si="58"/>
        <v>0</v>
      </c>
      <c r="F76" s="40">
        <f t="shared" si="59"/>
        <v>0</v>
      </c>
      <c r="G76" s="40">
        <f t="shared" si="60"/>
        <v>0</v>
      </c>
      <c r="H76" s="40">
        <v>0</v>
      </c>
      <c r="I76" s="40">
        <f t="shared" si="61"/>
        <v>0</v>
      </c>
      <c r="J76" s="40"/>
      <c r="L76" s="84">
        <v>56598</v>
      </c>
      <c r="M76" s="40"/>
      <c r="N76" s="100"/>
      <c r="O76" s="40">
        <f t="shared" si="38"/>
        <v>0</v>
      </c>
      <c r="P76" s="40"/>
      <c r="Q76" s="40"/>
      <c r="R76" s="40">
        <f t="shared" si="62"/>
        <v>0</v>
      </c>
      <c r="T76" s="84">
        <v>56598</v>
      </c>
      <c r="U76" s="40"/>
      <c r="V76" s="100"/>
      <c r="W76" s="40">
        <f t="shared" si="63"/>
        <v>0</v>
      </c>
      <c r="X76" s="40"/>
      <c r="Y76" s="40"/>
      <c r="Z76" s="40">
        <f t="shared" si="64"/>
        <v>0</v>
      </c>
      <c r="AB76" s="84">
        <v>56598</v>
      </c>
      <c r="AC76" s="40"/>
      <c r="AD76" s="100"/>
      <c r="AE76" s="40">
        <f t="shared" si="65"/>
        <v>0</v>
      </c>
      <c r="AF76" s="40"/>
      <c r="AG76" s="40"/>
      <c r="AH76" s="40">
        <f t="shared" si="66"/>
        <v>0</v>
      </c>
      <c r="AJ76" s="84">
        <v>56598</v>
      </c>
      <c r="AK76" s="40"/>
      <c r="AL76" s="100"/>
      <c r="AM76" s="40">
        <f t="shared" si="67"/>
        <v>0</v>
      </c>
      <c r="AN76" s="40"/>
      <c r="AO76" s="40"/>
      <c r="AP76" s="40">
        <f t="shared" si="68"/>
        <v>0</v>
      </c>
      <c r="AR76" s="84">
        <v>56598</v>
      </c>
      <c r="AS76" s="40"/>
      <c r="AT76" s="100"/>
      <c r="AU76" s="40">
        <f t="shared" si="69"/>
        <v>0</v>
      </c>
      <c r="AV76" s="40"/>
      <c r="AW76" s="40"/>
      <c r="AX76" s="40">
        <f t="shared" si="70"/>
        <v>0</v>
      </c>
      <c r="AZ76" s="84">
        <v>56598</v>
      </c>
      <c r="BA76" s="40"/>
      <c r="BB76" s="100"/>
      <c r="BC76" s="40"/>
      <c r="BD76" s="100"/>
      <c r="BE76" s="40">
        <f t="shared" si="50"/>
        <v>0</v>
      </c>
      <c r="BF76" s="40"/>
      <c r="BG76" s="40"/>
      <c r="BH76" s="40">
        <f t="shared" si="52"/>
        <v>0</v>
      </c>
      <c r="BJ76" s="84">
        <v>56598</v>
      </c>
      <c r="BK76" s="40"/>
      <c r="BL76" s="40"/>
      <c r="BM76" s="40"/>
      <c r="BN76" s="40"/>
      <c r="BO76" s="40">
        <f t="shared" si="53"/>
        <v>0</v>
      </c>
      <c r="BQ76" s="84">
        <v>56598</v>
      </c>
      <c r="BR76" s="40"/>
      <c r="BS76" s="40"/>
      <c r="BT76" s="40"/>
      <c r="BU76" s="40"/>
      <c r="BV76" s="40">
        <v>0</v>
      </c>
      <c r="BX76" s="84">
        <v>56598</v>
      </c>
      <c r="BY76" s="40"/>
      <c r="BZ76" s="40"/>
      <c r="CA76" s="40"/>
      <c r="CB76" s="40"/>
      <c r="CC76" s="40">
        <v>0</v>
      </c>
      <c r="CE76" s="84">
        <v>56598</v>
      </c>
      <c r="CF76" s="40"/>
      <c r="CG76" s="40"/>
      <c r="CH76" s="40"/>
      <c r="CI76" s="40"/>
      <c r="CJ76" s="40">
        <v>0</v>
      </c>
      <c r="CL76" s="84">
        <v>56598</v>
      </c>
      <c r="CM76" s="40"/>
      <c r="CN76" s="40"/>
      <c r="CO76" s="40"/>
      <c r="CP76" s="40">
        <v>0</v>
      </c>
      <c r="CR76" s="84">
        <v>56598</v>
      </c>
      <c r="CS76" s="40"/>
      <c r="CT76" s="86">
        <v>0</v>
      </c>
      <c r="CU76" s="40"/>
      <c r="CV76" s="40">
        <v>0</v>
      </c>
      <c r="CX76" s="84">
        <v>56598</v>
      </c>
      <c r="CY76" s="40"/>
      <c r="CZ76" s="86"/>
      <c r="DA76" s="40"/>
      <c r="DB76" s="40"/>
      <c r="DC76" s="40">
        <f t="shared" si="42"/>
        <v>0</v>
      </c>
      <c r="DE76" s="84">
        <v>56598</v>
      </c>
      <c r="DG76" s="40"/>
      <c r="DH76" s="86"/>
      <c r="DJ76" s="40">
        <v>0</v>
      </c>
      <c r="DL76" s="84">
        <v>56598</v>
      </c>
      <c r="DM76" s="40"/>
      <c r="DN76" s="86"/>
      <c r="DO76" s="40"/>
      <c r="DP76" s="86"/>
      <c r="DQ76" s="40"/>
      <c r="DR76" s="86"/>
      <c r="DS76" s="40"/>
      <c r="DT76" s="86"/>
      <c r="DU76" s="40"/>
      <c r="DW76" s="40">
        <f t="shared" si="54"/>
        <v>0</v>
      </c>
      <c r="DY76" s="84">
        <v>56598</v>
      </c>
      <c r="DZ76" s="40"/>
      <c r="EA76" s="86"/>
      <c r="EB76" s="40"/>
      <c r="EC76" s="40">
        <f t="shared" si="44"/>
        <v>0</v>
      </c>
      <c r="EE76" s="84">
        <v>56598</v>
      </c>
      <c r="EJ76" s="40">
        <f t="shared" si="45"/>
        <v>0</v>
      </c>
      <c r="EL76" s="84">
        <v>56598</v>
      </c>
      <c r="EQ76" s="40">
        <f t="shared" si="43"/>
        <v>0</v>
      </c>
      <c r="ER76" s="84"/>
      <c r="ES76" s="84">
        <v>56598</v>
      </c>
      <c r="ET76" s="150"/>
      <c r="EU76" s="150"/>
      <c r="EV76" s="150"/>
      <c r="EW76" s="150"/>
      <c r="EY76" s="84">
        <v>56598</v>
      </c>
      <c r="EZ76" s="150"/>
      <c r="FA76" s="154"/>
      <c r="FB76" s="40">
        <f t="shared" si="55"/>
        <v>0</v>
      </c>
      <c r="FC76" s="40">
        <f t="shared" si="56"/>
        <v>0</v>
      </c>
      <c r="FE76" s="84">
        <v>56598</v>
      </c>
      <c r="FF76" s="150"/>
      <c r="FG76" s="154"/>
      <c r="FH76" s="40">
        <f t="shared" si="51"/>
        <v>0</v>
      </c>
      <c r="FI76" s="40">
        <f t="shared" si="57"/>
        <v>0</v>
      </c>
      <c r="FK76" s="84">
        <v>56598</v>
      </c>
      <c r="FL76" s="150"/>
      <c r="FM76" s="150"/>
      <c r="FN76" s="150"/>
      <c r="FO76" s="150"/>
      <c r="FP76" s="40">
        <f t="shared" si="46"/>
        <v>0</v>
      </c>
      <c r="FR76" s="84">
        <v>56598</v>
      </c>
      <c r="FS76" s="150"/>
      <c r="FT76" s="150"/>
      <c r="FU76" s="150"/>
      <c r="FV76" s="150"/>
      <c r="FW76" s="40">
        <f t="shared" si="47"/>
        <v>0</v>
      </c>
      <c r="FY76" s="84">
        <v>56598</v>
      </c>
      <c r="FZ76" s="150"/>
      <c r="GA76" s="150"/>
      <c r="GB76" s="150"/>
      <c r="GC76" s="150"/>
      <c r="GD76" s="40">
        <f t="shared" si="48"/>
        <v>0</v>
      </c>
      <c r="GF76" s="84">
        <v>56598</v>
      </c>
      <c r="GG76" s="150"/>
      <c r="GH76" s="150"/>
      <c r="GI76" s="150"/>
      <c r="GJ76" s="150"/>
      <c r="GK76" s="40">
        <f t="shared" si="49"/>
        <v>0</v>
      </c>
    </row>
    <row r="77" spans="2:193" x14ac:dyDescent="0.25">
      <c r="B77" s="84">
        <v>56795</v>
      </c>
      <c r="C77" s="84"/>
      <c r="D77" s="84">
        <v>56780</v>
      </c>
      <c r="E77" s="40">
        <f t="shared" si="58"/>
        <v>0</v>
      </c>
      <c r="F77" s="40">
        <f t="shared" si="59"/>
        <v>0</v>
      </c>
      <c r="G77" s="40">
        <f t="shared" si="60"/>
        <v>0</v>
      </c>
      <c r="H77" s="40">
        <v>0</v>
      </c>
      <c r="I77" s="40">
        <f t="shared" si="61"/>
        <v>0</v>
      </c>
      <c r="J77" s="40">
        <f>SUM(I76:I77)</f>
        <v>0</v>
      </c>
      <c r="L77" s="84">
        <v>56780</v>
      </c>
      <c r="M77" s="40"/>
      <c r="N77" s="100"/>
      <c r="O77" s="40">
        <f t="shared" si="38"/>
        <v>0</v>
      </c>
      <c r="P77" s="40"/>
      <c r="Q77" s="40"/>
      <c r="R77" s="40">
        <f t="shared" si="62"/>
        <v>0</v>
      </c>
      <c r="T77" s="84">
        <v>56780</v>
      </c>
      <c r="U77" s="40"/>
      <c r="V77" s="100"/>
      <c r="W77" s="40">
        <f t="shared" si="63"/>
        <v>0</v>
      </c>
      <c r="X77" s="40"/>
      <c r="Y77" s="40"/>
      <c r="Z77" s="40">
        <f t="shared" si="64"/>
        <v>0</v>
      </c>
      <c r="AB77" s="84">
        <v>56780</v>
      </c>
      <c r="AC77" s="40"/>
      <c r="AD77" s="100"/>
      <c r="AE77" s="40">
        <f t="shared" si="65"/>
        <v>0</v>
      </c>
      <c r="AF77" s="40"/>
      <c r="AG77" s="40"/>
      <c r="AH77" s="40">
        <f t="shared" si="66"/>
        <v>0</v>
      </c>
      <c r="AJ77" s="84">
        <v>56780</v>
      </c>
      <c r="AK77" s="40"/>
      <c r="AL77" s="100"/>
      <c r="AM77" s="40">
        <f t="shared" si="67"/>
        <v>0</v>
      </c>
      <c r="AN77" s="40"/>
      <c r="AO77" s="40"/>
      <c r="AP77" s="40">
        <f t="shared" si="68"/>
        <v>0</v>
      </c>
      <c r="AR77" s="84">
        <v>56780</v>
      </c>
      <c r="AS77" s="40"/>
      <c r="AT77" s="100"/>
      <c r="AU77" s="40">
        <f t="shared" si="69"/>
        <v>0</v>
      </c>
      <c r="AV77" s="40"/>
      <c r="AW77" s="40"/>
      <c r="AX77" s="40">
        <f t="shared" si="70"/>
        <v>0</v>
      </c>
      <c r="AZ77" s="84">
        <v>56780</v>
      </c>
      <c r="BA77" s="40"/>
      <c r="BB77" s="100"/>
      <c r="BC77" s="40"/>
      <c r="BD77" s="100"/>
      <c r="BE77" s="40">
        <f t="shared" si="50"/>
        <v>0</v>
      </c>
      <c r="BF77" s="40"/>
      <c r="BG77" s="40"/>
      <c r="BH77" s="40">
        <f t="shared" si="52"/>
        <v>0</v>
      </c>
      <c r="BJ77" s="84">
        <v>56780</v>
      </c>
      <c r="BK77" s="40"/>
      <c r="BL77" s="40"/>
      <c r="BM77" s="40"/>
      <c r="BN77" s="40"/>
      <c r="BO77" s="40">
        <f t="shared" si="53"/>
        <v>0</v>
      </c>
      <c r="BQ77" s="84">
        <v>56780</v>
      </c>
      <c r="BR77" s="40"/>
      <c r="BS77" s="40"/>
      <c r="BT77" s="40"/>
      <c r="BU77" s="40"/>
      <c r="BV77" s="40">
        <v>0</v>
      </c>
      <c r="BX77" s="84">
        <v>56780</v>
      </c>
      <c r="BY77" s="40"/>
      <c r="BZ77" s="40"/>
      <c r="CA77" s="40"/>
      <c r="CB77" s="40"/>
      <c r="CC77" s="40">
        <v>0</v>
      </c>
      <c r="CE77" s="84">
        <v>56780</v>
      </c>
      <c r="CF77" s="40"/>
      <c r="CG77" s="40"/>
      <c r="CH77" s="40"/>
      <c r="CI77" s="40"/>
      <c r="CJ77" s="40">
        <v>0</v>
      </c>
      <c r="CL77" s="84">
        <v>56780</v>
      </c>
      <c r="CM77" s="40"/>
      <c r="CN77" s="40"/>
      <c r="CO77" s="40"/>
      <c r="CP77" s="40">
        <v>0</v>
      </c>
      <c r="CR77" s="84">
        <v>56780</v>
      </c>
      <c r="CS77" s="40"/>
      <c r="CT77" s="86">
        <v>0</v>
      </c>
      <c r="CU77" s="40"/>
      <c r="CV77" s="40">
        <v>0</v>
      </c>
      <c r="CX77" s="84">
        <v>56780</v>
      </c>
      <c r="CY77" s="40"/>
      <c r="CZ77" s="86"/>
      <c r="DA77" s="40"/>
      <c r="DB77" s="40"/>
      <c r="DC77" s="40">
        <f t="shared" si="42"/>
        <v>0</v>
      </c>
      <c r="DE77" s="84">
        <v>56780</v>
      </c>
      <c r="DG77" s="40"/>
      <c r="DH77" s="86"/>
      <c r="DJ77" s="40">
        <v>0</v>
      </c>
      <c r="DL77" s="84">
        <v>56780</v>
      </c>
      <c r="DM77" s="40"/>
      <c r="DN77" s="86"/>
      <c r="DO77" s="40"/>
      <c r="DP77" s="86"/>
      <c r="DQ77" s="40"/>
      <c r="DR77" s="86"/>
      <c r="DS77" s="40"/>
      <c r="DT77" s="86"/>
      <c r="DU77" s="40"/>
      <c r="DW77" s="40">
        <f t="shared" si="54"/>
        <v>0</v>
      </c>
      <c r="DY77" s="84">
        <v>56780</v>
      </c>
      <c r="DZ77" s="40"/>
      <c r="EA77" s="86"/>
      <c r="EB77" s="40"/>
      <c r="EC77" s="40">
        <f t="shared" si="44"/>
        <v>0</v>
      </c>
      <c r="EE77" s="84">
        <v>56780</v>
      </c>
      <c r="EJ77" s="40">
        <f t="shared" si="45"/>
        <v>0</v>
      </c>
      <c r="EL77" s="84">
        <v>56780</v>
      </c>
      <c r="EQ77" s="40">
        <f t="shared" si="43"/>
        <v>0</v>
      </c>
      <c r="ER77" s="84"/>
      <c r="ES77" s="84">
        <v>56780</v>
      </c>
      <c r="ET77" s="150"/>
      <c r="EU77" s="150"/>
      <c r="EV77" s="150"/>
      <c r="EW77" s="150"/>
      <c r="EY77" s="84">
        <v>56780</v>
      </c>
      <c r="EZ77" s="150"/>
      <c r="FA77" s="154"/>
      <c r="FB77" s="40">
        <f t="shared" si="55"/>
        <v>0</v>
      </c>
      <c r="FC77" s="40">
        <f t="shared" si="56"/>
        <v>0</v>
      </c>
      <c r="FE77" s="84">
        <v>56780</v>
      </c>
      <c r="FF77" s="150"/>
      <c r="FG77" s="154"/>
      <c r="FH77" s="40">
        <f t="shared" si="51"/>
        <v>0</v>
      </c>
      <c r="FI77" s="40">
        <f t="shared" si="57"/>
        <v>0</v>
      </c>
      <c r="FK77" s="84">
        <v>56780</v>
      </c>
      <c r="FL77" s="150"/>
      <c r="FM77" s="150"/>
      <c r="FN77" s="150"/>
      <c r="FO77" s="150"/>
      <c r="FP77" s="40">
        <f t="shared" si="46"/>
        <v>0</v>
      </c>
      <c r="FR77" s="84">
        <v>56780</v>
      </c>
      <c r="FS77" s="150"/>
      <c r="FT77" s="150"/>
      <c r="FU77" s="150"/>
      <c r="FV77" s="150"/>
      <c r="FW77" s="40">
        <f t="shared" si="47"/>
        <v>0</v>
      </c>
      <c r="FY77" s="84">
        <v>56780</v>
      </c>
      <c r="FZ77" s="150"/>
      <c r="GA77" s="150"/>
      <c r="GB77" s="150"/>
      <c r="GC77" s="150"/>
      <c r="GD77" s="40">
        <f t="shared" si="48"/>
        <v>0</v>
      </c>
      <c r="GF77" s="84">
        <v>56780</v>
      </c>
      <c r="GG77" s="150"/>
      <c r="GH77" s="150"/>
      <c r="GI77" s="150"/>
      <c r="GJ77" s="150"/>
      <c r="GK77" s="40">
        <f t="shared" si="49"/>
        <v>0</v>
      </c>
    </row>
    <row r="78" spans="2:193" x14ac:dyDescent="0.25">
      <c r="B78" s="84">
        <v>56979</v>
      </c>
      <c r="C78" s="84"/>
      <c r="D78" s="84">
        <v>56963</v>
      </c>
      <c r="E78" s="40">
        <f t="shared" si="58"/>
        <v>0</v>
      </c>
      <c r="F78" s="40">
        <f t="shared" si="59"/>
        <v>0</v>
      </c>
      <c r="G78" s="40">
        <f t="shared" si="60"/>
        <v>0</v>
      </c>
      <c r="H78" s="40">
        <v>0</v>
      </c>
      <c r="I78" s="40">
        <f t="shared" si="61"/>
        <v>0</v>
      </c>
      <c r="J78" s="40"/>
      <c r="L78" s="84">
        <v>56963</v>
      </c>
      <c r="M78" s="40"/>
      <c r="N78" s="100"/>
      <c r="O78" s="40">
        <f t="shared" si="38"/>
        <v>0</v>
      </c>
      <c r="P78" s="40"/>
      <c r="Q78" s="40"/>
      <c r="R78" s="40">
        <f t="shared" si="62"/>
        <v>0</v>
      </c>
      <c r="T78" s="84">
        <v>56963</v>
      </c>
      <c r="U78" s="40"/>
      <c r="V78" s="100"/>
      <c r="W78" s="40">
        <f t="shared" si="63"/>
        <v>0</v>
      </c>
      <c r="X78" s="40"/>
      <c r="Y78" s="40"/>
      <c r="Z78" s="40">
        <f t="shared" si="64"/>
        <v>0</v>
      </c>
      <c r="AB78" s="84">
        <v>56963</v>
      </c>
      <c r="AC78" s="40"/>
      <c r="AD78" s="100"/>
      <c r="AE78" s="40">
        <f t="shared" si="65"/>
        <v>0</v>
      </c>
      <c r="AF78" s="40"/>
      <c r="AG78" s="40"/>
      <c r="AH78" s="40">
        <f t="shared" si="66"/>
        <v>0</v>
      </c>
      <c r="AJ78" s="84">
        <v>56963</v>
      </c>
      <c r="AK78" s="40"/>
      <c r="AL78" s="100"/>
      <c r="AM78" s="40">
        <f t="shared" si="67"/>
        <v>0</v>
      </c>
      <c r="AN78" s="40"/>
      <c r="AO78" s="40"/>
      <c r="AP78" s="40">
        <f t="shared" si="68"/>
        <v>0</v>
      </c>
      <c r="AR78" s="84">
        <v>56963</v>
      </c>
      <c r="AS78" s="40"/>
      <c r="AT78" s="100"/>
      <c r="AU78" s="40">
        <f t="shared" si="69"/>
        <v>0</v>
      </c>
      <c r="AV78" s="40"/>
      <c r="AW78" s="40"/>
      <c r="AX78" s="40">
        <f t="shared" si="70"/>
        <v>0</v>
      </c>
      <c r="AZ78" s="84">
        <v>56963</v>
      </c>
      <c r="BA78" s="40"/>
      <c r="BB78" s="100"/>
      <c r="BC78" s="40"/>
      <c r="BD78" s="100"/>
      <c r="BE78" s="40">
        <f t="shared" si="50"/>
        <v>0</v>
      </c>
      <c r="BF78" s="40"/>
      <c r="BG78" s="40"/>
      <c r="BH78" s="40">
        <f t="shared" si="52"/>
        <v>0</v>
      </c>
      <c r="BJ78" s="84">
        <v>56963</v>
      </c>
      <c r="BK78" s="40"/>
      <c r="BL78" s="40"/>
      <c r="BM78" s="40"/>
      <c r="BN78" s="40"/>
      <c r="BO78" s="40">
        <f t="shared" si="53"/>
        <v>0</v>
      </c>
      <c r="BQ78" s="84">
        <v>56963</v>
      </c>
      <c r="BR78" s="40"/>
      <c r="BS78" s="40"/>
      <c r="BT78" s="40"/>
      <c r="BU78" s="40"/>
      <c r="BV78" s="40">
        <v>0</v>
      </c>
      <c r="BX78" s="84">
        <v>56963</v>
      </c>
      <c r="BY78" s="40"/>
      <c r="BZ78" s="40"/>
      <c r="CA78" s="40"/>
      <c r="CB78" s="40"/>
      <c r="CC78" s="40">
        <v>0</v>
      </c>
      <c r="CE78" s="84">
        <v>56963</v>
      </c>
      <c r="CF78" s="40"/>
      <c r="CG78" s="40"/>
      <c r="CH78" s="40"/>
      <c r="CI78" s="40"/>
      <c r="CJ78" s="40">
        <v>0</v>
      </c>
      <c r="CL78" s="84">
        <v>56963</v>
      </c>
      <c r="CM78" s="40"/>
      <c r="CN78" s="40"/>
      <c r="CO78" s="40"/>
      <c r="CP78" s="40">
        <v>0</v>
      </c>
      <c r="CR78" s="84">
        <v>56963</v>
      </c>
      <c r="CS78" s="40"/>
      <c r="CT78" s="86">
        <v>0</v>
      </c>
      <c r="CU78" s="40"/>
      <c r="CV78" s="40">
        <v>0</v>
      </c>
      <c r="CX78" s="84">
        <v>56963</v>
      </c>
      <c r="CY78" s="40"/>
      <c r="CZ78" s="86"/>
      <c r="DA78" s="40"/>
      <c r="DB78" s="40"/>
      <c r="DC78" s="40">
        <f t="shared" si="42"/>
        <v>0</v>
      </c>
      <c r="DE78" s="84">
        <v>56963</v>
      </c>
      <c r="DG78" s="40"/>
      <c r="DH78" s="86"/>
      <c r="DJ78" s="40">
        <v>0</v>
      </c>
      <c r="DL78" s="84">
        <v>56963</v>
      </c>
      <c r="DM78" s="40"/>
      <c r="DN78" s="86"/>
      <c r="DO78" s="40"/>
      <c r="DP78" s="86"/>
      <c r="DQ78" s="40"/>
      <c r="DR78" s="86"/>
      <c r="DS78" s="40"/>
      <c r="DT78" s="86"/>
      <c r="DU78" s="40"/>
      <c r="DW78" s="40">
        <f t="shared" si="54"/>
        <v>0</v>
      </c>
      <c r="DY78" s="84">
        <v>56963</v>
      </c>
      <c r="DZ78" s="40"/>
      <c r="EA78" s="86"/>
      <c r="EB78" s="40"/>
      <c r="EC78" s="40">
        <f t="shared" si="44"/>
        <v>0</v>
      </c>
      <c r="EE78" s="84">
        <v>56963</v>
      </c>
      <c r="EJ78" s="40">
        <f t="shared" si="45"/>
        <v>0</v>
      </c>
      <c r="EL78" s="84">
        <v>56963</v>
      </c>
      <c r="EQ78" s="40">
        <f t="shared" si="43"/>
        <v>0</v>
      </c>
      <c r="ER78" s="84"/>
      <c r="ES78" s="84">
        <v>56963</v>
      </c>
      <c r="ET78" s="150"/>
      <c r="EU78" s="150"/>
      <c r="EV78" s="150"/>
      <c r="EW78" s="150"/>
      <c r="EY78" s="84">
        <v>56963</v>
      </c>
      <c r="EZ78" s="150"/>
      <c r="FA78" s="154"/>
      <c r="FB78" s="40">
        <f t="shared" si="55"/>
        <v>0</v>
      </c>
      <c r="FC78" s="40">
        <f t="shared" si="56"/>
        <v>0</v>
      </c>
      <c r="FE78" s="84">
        <v>56963</v>
      </c>
      <c r="FF78" s="150"/>
      <c r="FG78" s="154"/>
      <c r="FH78" s="40">
        <f t="shared" si="51"/>
        <v>0</v>
      </c>
      <c r="FI78" s="40">
        <f t="shared" si="57"/>
        <v>0</v>
      </c>
      <c r="FK78" s="84">
        <v>56963</v>
      </c>
      <c r="FL78" s="150"/>
      <c r="FM78" s="150"/>
      <c r="FN78" s="150"/>
      <c r="FO78" s="150"/>
      <c r="FP78" s="40">
        <f t="shared" si="46"/>
        <v>0</v>
      </c>
      <c r="FR78" s="84">
        <v>56963</v>
      </c>
      <c r="FS78" s="150"/>
      <c r="FT78" s="150"/>
      <c r="FU78" s="150"/>
      <c r="FV78" s="150"/>
      <c r="FW78" s="40">
        <f t="shared" si="47"/>
        <v>0</v>
      </c>
      <c r="FY78" s="84">
        <v>56963</v>
      </c>
      <c r="FZ78" s="150"/>
      <c r="GA78" s="150"/>
      <c r="GB78" s="150"/>
      <c r="GC78" s="150"/>
      <c r="GD78" s="40">
        <f t="shared" si="48"/>
        <v>0</v>
      </c>
      <c r="GF78" s="84">
        <v>56963</v>
      </c>
      <c r="GG78" s="150"/>
      <c r="GH78" s="150"/>
      <c r="GI78" s="150"/>
      <c r="GJ78" s="150"/>
      <c r="GK78" s="40">
        <f t="shared" si="49"/>
        <v>0</v>
      </c>
    </row>
    <row r="79" spans="2:193" x14ac:dyDescent="0.25">
      <c r="B79" s="84">
        <v>57161</v>
      </c>
      <c r="C79" s="84"/>
      <c r="D79" s="84">
        <v>57146</v>
      </c>
      <c r="E79" s="40">
        <f t="shared" si="58"/>
        <v>0</v>
      </c>
      <c r="F79" s="40">
        <f t="shared" si="59"/>
        <v>0</v>
      </c>
      <c r="G79" s="40">
        <f t="shared" si="60"/>
        <v>0</v>
      </c>
      <c r="H79" s="40">
        <v>0</v>
      </c>
      <c r="I79" s="40">
        <f t="shared" si="61"/>
        <v>0</v>
      </c>
      <c r="J79" s="40">
        <f>SUM(I78:I79)</f>
        <v>0</v>
      </c>
      <c r="L79" s="84">
        <v>57146</v>
      </c>
      <c r="M79" s="40"/>
      <c r="N79" s="100"/>
      <c r="O79" s="40">
        <f t="shared" si="38"/>
        <v>0</v>
      </c>
      <c r="P79" s="40"/>
      <c r="Q79" s="40"/>
      <c r="R79" s="40">
        <f t="shared" si="62"/>
        <v>0</v>
      </c>
      <c r="T79" s="84">
        <v>57146</v>
      </c>
      <c r="U79" s="40"/>
      <c r="V79" s="100"/>
      <c r="W79" s="40">
        <f t="shared" si="63"/>
        <v>0</v>
      </c>
      <c r="X79" s="40"/>
      <c r="Y79" s="40"/>
      <c r="Z79" s="40">
        <f t="shared" si="64"/>
        <v>0</v>
      </c>
      <c r="AB79" s="84">
        <v>57146</v>
      </c>
      <c r="AC79" s="40"/>
      <c r="AD79" s="100"/>
      <c r="AE79" s="40">
        <f t="shared" si="65"/>
        <v>0</v>
      </c>
      <c r="AF79" s="40"/>
      <c r="AG79" s="40"/>
      <c r="AH79" s="40">
        <f t="shared" si="66"/>
        <v>0</v>
      </c>
      <c r="AJ79" s="84">
        <v>57146</v>
      </c>
      <c r="AK79" s="40"/>
      <c r="AL79" s="100"/>
      <c r="AM79" s="40">
        <f t="shared" si="67"/>
        <v>0</v>
      </c>
      <c r="AN79" s="40"/>
      <c r="AO79" s="40"/>
      <c r="AP79" s="40">
        <f t="shared" si="68"/>
        <v>0</v>
      </c>
      <c r="AR79" s="84">
        <v>57146</v>
      </c>
      <c r="AS79" s="40"/>
      <c r="AT79" s="100"/>
      <c r="AU79" s="40">
        <f t="shared" si="69"/>
        <v>0</v>
      </c>
      <c r="AV79" s="40"/>
      <c r="AW79" s="40"/>
      <c r="AX79" s="40">
        <f t="shared" si="70"/>
        <v>0</v>
      </c>
      <c r="AZ79" s="84">
        <v>57146</v>
      </c>
      <c r="BA79" s="40"/>
      <c r="BB79" s="100"/>
      <c r="BC79" s="40"/>
      <c r="BD79" s="100"/>
      <c r="BE79" s="40">
        <f t="shared" si="50"/>
        <v>0</v>
      </c>
      <c r="BF79" s="40"/>
      <c r="BG79" s="40"/>
      <c r="BH79" s="40">
        <f t="shared" si="52"/>
        <v>0</v>
      </c>
      <c r="BJ79" s="84">
        <v>57146</v>
      </c>
      <c r="BK79" s="40"/>
      <c r="BL79" s="40"/>
      <c r="BM79" s="40"/>
      <c r="BN79" s="40"/>
      <c r="BO79" s="40">
        <f t="shared" si="53"/>
        <v>0</v>
      </c>
      <c r="BQ79" s="84">
        <v>57146</v>
      </c>
      <c r="BR79" s="40"/>
      <c r="BS79" s="40"/>
      <c r="BT79" s="40"/>
      <c r="BU79" s="40"/>
      <c r="BV79" s="40">
        <v>0</v>
      </c>
      <c r="BX79" s="84">
        <v>57146</v>
      </c>
      <c r="BY79" s="40"/>
      <c r="BZ79" s="40"/>
      <c r="CA79" s="40"/>
      <c r="CB79" s="40"/>
      <c r="CC79" s="40">
        <v>0</v>
      </c>
      <c r="CE79" s="84">
        <v>57146</v>
      </c>
      <c r="CF79" s="40"/>
      <c r="CG79" s="40"/>
      <c r="CH79" s="40"/>
      <c r="CI79" s="40"/>
      <c r="CJ79" s="40">
        <v>0</v>
      </c>
      <c r="CL79" s="84">
        <v>57146</v>
      </c>
      <c r="CM79" s="40"/>
      <c r="CN79" s="40"/>
      <c r="CO79" s="40"/>
      <c r="CP79" s="40">
        <v>0</v>
      </c>
      <c r="CR79" s="84">
        <v>57146</v>
      </c>
      <c r="CS79" s="40"/>
      <c r="CT79" s="86">
        <v>0</v>
      </c>
      <c r="CU79" s="40"/>
      <c r="CV79" s="40">
        <v>0</v>
      </c>
      <c r="CX79" s="84">
        <v>57146</v>
      </c>
      <c r="CY79" s="40"/>
      <c r="CZ79" s="86"/>
      <c r="DA79" s="40"/>
      <c r="DB79" s="40"/>
      <c r="DC79" s="40">
        <f t="shared" si="42"/>
        <v>0</v>
      </c>
      <c r="DE79" s="84">
        <v>57146</v>
      </c>
      <c r="DG79" s="40"/>
      <c r="DH79" s="86"/>
      <c r="DJ79" s="40">
        <v>0</v>
      </c>
      <c r="DL79" s="84">
        <v>57146</v>
      </c>
      <c r="DM79" s="40"/>
      <c r="DN79" s="86"/>
      <c r="DO79" s="40"/>
      <c r="DP79" s="86"/>
      <c r="DQ79" s="40"/>
      <c r="DR79" s="86"/>
      <c r="DS79" s="40"/>
      <c r="DT79" s="86"/>
      <c r="DU79" s="40"/>
      <c r="DW79" s="40">
        <f t="shared" si="54"/>
        <v>0</v>
      </c>
      <c r="DY79" s="84">
        <v>57146</v>
      </c>
      <c r="DZ79" s="40"/>
      <c r="EA79" s="86"/>
      <c r="EB79" s="40"/>
      <c r="EC79" s="40">
        <f t="shared" si="44"/>
        <v>0</v>
      </c>
      <c r="EE79" s="84">
        <v>57146</v>
      </c>
      <c r="EJ79" s="40">
        <f t="shared" si="45"/>
        <v>0</v>
      </c>
      <c r="EL79" s="84">
        <v>57146</v>
      </c>
      <c r="EQ79" s="40">
        <f t="shared" si="43"/>
        <v>0</v>
      </c>
      <c r="ER79" s="84"/>
      <c r="ES79" s="84">
        <v>57146</v>
      </c>
      <c r="ET79" s="150"/>
      <c r="EU79" s="150"/>
      <c r="EV79" s="150"/>
      <c r="EW79" s="150"/>
      <c r="EY79" s="84">
        <v>57146</v>
      </c>
      <c r="EZ79" s="150"/>
      <c r="FA79" s="154"/>
      <c r="FB79" s="40">
        <f t="shared" si="55"/>
        <v>0</v>
      </c>
      <c r="FC79" s="40">
        <f t="shared" si="56"/>
        <v>0</v>
      </c>
      <c r="FE79" s="84">
        <v>57146</v>
      </c>
      <c r="FF79" s="150"/>
      <c r="FG79" s="154"/>
      <c r="FH79" s="40">
        <f t="shared" si="51"/>
        <v>0</v>
      </c>
      <c r="FI79" s="40">
        <f t="shared" si="57"/>
        <v>0</v>
      </c>
      <c r="FK79" s="84">
        <v>57146</v>
      </c>
      <c r="FL79" s="150"/>
      <c r="FM79" s="150"/>
      <c r="FN79" s="150"/>
      <c r="FO79" s="150"/>
      <c r="FP79" s="40">
        <f t="shared" si="46"/>
        <v>0</v>
      </c>
      <c r="FR79" s="84">
        <v>57146</v>
      </c>
      <c r="FS79" s="150"/>
      <c r="FT79" s="150"/>
      <c r="FU79" s="150"/>
      <c r="FV79" s="150"/>
      <c r="FW79" s="40">
        <f t="shared" si="47"/>
        <v>0</v>
      </c>
      <c r="FY79" s="84">
        <v>57146</v>
      </c>
      <c r="FZ79" s="150"/>
      <c r="GA79" s="150"/>
      <c r="GB79" s="150"/>
      <c r="GC79" s="150"/>
      <c r="GD79" s="40">
        <f t="shared" si="48"/>
        <v>0</v>
      </c>
      <c r="GF79" s="84">
        <v>57146</v>
      </c>
      <c r="GG79" s="150"/>
      <c r="GH79" s="150"/>
      <c r="GI79" s="150"/>
      <c r="GJ79" s="150"/>
      <c r="GK79" s="40">
        <f t="shared" si="49"/>
        <v>0</v>
      </c>
    </row>
    <row r="80" spans="2:193" x14ac:dyDescent="0.25">
      <c r="B80" s="84">
        <v>57345</v>
      </c>
      <c r="C80" s="84"/>
      <c r="D80" s="84">
        <v>57329</v>
      </c>
      <c r="E80" s="40">
        <f t="shared" si="58"/>
        <v>0</v>
      </c>
      <c r="F80" s="40">
        <f t="shared" si="59"/>
        <v>0</v>
      </c>
      <c r="G80" s="40">
        <f t="shared" si="60"/>
        <v>0</v>
      </c>
      <c r="H80" s="40">
        <v>0</v>
      </c>
      <c r="I80" s="40">
        <f t="shared" si="61"/>
        <v>0</v>
      </c>
      <c r="J80" s="40"/>
      <c r="L80" s="84">
        <v>57329</v>
      </c>
      <c r="M80" s="40"/>
      <c r="N80" s="100"/>
      <c r="O80" s="40">
        <f t="shared" si="38"/>
        <v>0</v>
      </c>
      <c r="P80" s="40"/>
      <c r="Q80" s="40"/>
      <c r="R80" s="40">
        <f t="shared" si="62"/>
        <v>0</v>
      </c>
      <c r="T80" s="84">
        <v>57329</v>
      </c>
      <c r="U80" s="40"/>
      <c r="V80" s="100"/>
      <c r="W80" s="40">
        <f t="shared" si="63"/>
        <v>0</v>
      </c>
      <c r="X80" s="40"/>
      <c r="Y80" s="40"/>
      <c r="Z80" s="40">
        <f t="shared" si="64"/>
        <v>0</v>
      </c>
      <c r="AB80" s="84">
        <v>57329</v>
      </c>
      <c r="AC80" s="40"/>
      <c r="AD80" s="100"/>
      <c r="AE80" s="40">
        <f t="shared" si="65"/>
        <v>0</v>
      </c>
      <c r="AF80" s="40"/>
      <c r="AG80" s="40"/>
      <c r="AH80" s="40">
        <f t="shared" si="66"/>
        <v>0</v>
      </c>
      <c r="AJ80" s="84">
        <v>57329</v>
      </c>
      <c r="AK80" s="40"/>
      <c r="AL80" s="100"/>
      <c r="AM80" s="40">
        <f t="shared" si="67"/>
        <v>0</v>
      </c>
      <c r="AN80" s="40"/>
      <c r="AO80" s="40"/>
      <c r="AP80" s="40">
        <f t="shared" si="68"/>
        <v>0</v>
      </c>
      <c r="AR80" s="84">
        <v>57329</v>
      </c>
      <c r="AS80" s="40"/>
      <c r="AT80" s="100"/>
      <c r="AU80" s="40">
        <f t="shared" si="69"/>
        <v>0</v>
      </c>
      <c r="AV80" s="40"/>
      <c r="AW80" s="40"/>
      <c r="AX80" s="40">
        <f t="shared" si="70"/>
        <v>0</v>
      </c>
      <c r="AZ80" s="84">
        <v>57329</v>
      </c>
      <c r="BA80" s="40"/>
      <c r="BB80" s="100"/>
      <c r="BC80" s="40"/>
      <c r="BD80" s="100"/>
      <c r="BE80" s="40">
        <f t="shared" si="50"/>
        <v>0</v>
      </c>
      <c r="BF80" s="40"/>
      <c r="BG80" s="40"/>
      <c r="BH80" s="40">
        <f t="shared" si="52"/>
        <v>0</v>
      </c>
      <c r="BJ80" s="84">
        <v>57329</v>
      </c>
      <c r="BK80" s="40"/>
      <c r="BL80" s="40"/>
      <c r="BM80" s="40"/>
      <c r="BN80" s="40"/>
      <c r="BO80" s="40">
        <f t="shared" si="53"/>
        <v>0</v>
      </c>
      <c r="BQ80" s="84">
        <v>57329</v>
      </c>
      <c r="BR80" s="40"/>
      <c r="BS80" s="40"/>
      <c r="BT80" s="40"/>
      <c r="BU80" s="40"/>
      <c r="BV80" s="40">
        <v>0</v>
      </c>
      <c r="BX80" s="84">
        <v>57329</v>
      </c>
      <c r="BY80" s="40"/>
      <c r="BZ80" s="40"/>
      <c r="CA80" s="40"/>
      <c r="CB80" s="40"/>
      <c r="CC80" s="40">
        <v>0</v>
      </c>
      <c r="CE80" s="84">
        <v>57329</v>
      </c>
      <c r="CF80" s="40"/>
      <c r="CG80" s="40"/>
      <c r="CH80" s="40"/>
      <c r="CI80" s="40"/>
      <c r="CJ80" s="40">
        <v>0</v>
      </c>
      <c r="CL80" s="84">
        <v>57329</v>
      </c>
      <c r="CM80" s="40"/>
      <c r="CN80" s="40"/>
      <c r="CO80" s="40"/>
      <c r="CP80" s="40">
        <v>0</v>
      </c>
      <c r="CR80" s="84">
        <v>57329</v>
      </c>
      <c r="CS80" s="40"/>
      <c r="CT80" s="86">
        <v>0</v>
      </c>
      <c r="CU80" s="40"/>
      <c r="CV80" s="40">
        <v>0</v>
      </c>
      <c r="CX80" s="84">
        <v>57329</v>
      </c>
      <c r="CY80" s="40"/>
      <c r="CZ80" s="86"/>
      <c r="DA80" s="40"/>
      <c r="DB80" s="40"/>
      <c r="DC80" s="40">
        <f t="shared" si="42"/>
        <v>0</v>
      </c>
      <c r="DE80" s="84">
        <v>57329</v>
      </c>
      <c r="DG80" s="40"/>
      <c r="DH80" s="86"/>
      <c r="DJ80" s="40">
        <v>0</v>
      </c>
      <c r="DL80" s="84">
        <v>57329</v>
      </c>
      <c r="DM80" s="40"/>
      <c r="DN80" s="86"/>
      <c r="DO80" s="40"/>
      <c r="DP80" s="86"/>
      <c r="DQ80" s="40"/>
      <c r="DR80" s="86"/>
      <c r="DS80" s="40"/>
      <c r="DT80" s="86"/>
      <c r="DU80" s="40"/>
      <c r="DW80" s="40">
        <f t="shared" si="54"/>
        <v>0</v>
      </c>
      <c r="DY80" s="84">
        <v>57329</v>
      </c>
      <c r="DZ80" s="40"/>
      <c r="EA80" s="86"/>
      <c r="EB80" s="40"/>
      <c r="EC80" s="40">
        <f t="shared" si="44"/>
        <v>0</v>
      </c>
      <c r="EE80" s="84">
        <v>57329</v>
      </c>
      <c r="EJ80" s="40">
        <f t="shared" si="45"/>
        <v>0</v>
      </c>
      <c r="EL80" s="84">
        <v>57329</v>
      </c>
      <c r="EQ80" s="40">
        <f t="shared" si="43"/>
        <v>0</v>
      </c>
      <c r="ER80" s="84"/>
      <c r="ES80" s="84">
        <v>57329</v>
      </c>
      <c r="ET80" s="150"/>
      <c r="EU80" s="150"/>
      <c r="EV80" s="150"/>
      <c r="EW80" s="150"/>
      <c r="EY80" s="84">
        <v>57329</v>
      </c>
      <c r="EZ80" s="150"/>
      <c r="FA80" s="154"/>
      <c r="FB80" s="40">
        <f t="shared" si="55"/>
        <v>0</v>
      </c>
      <c r="FC80" s="40">
        <f t="shared" si="56"/>
        <v>0</v>
      </c>
      <c r="FE80" s="84">
        <v>57329</v>
      </c>
      <c r="FF80" s="150"/>
      <c r="FG80" s="154"/>
      <c r="FH80" s="40">
        <f t="shared" si="51"/>
        <v>0</v>
      </c>
      <c r="FI80" s="40">
        <f t="shared" si="57"/>
        <v>0</v>
      </c>
      <c r="FK80" s="84">
        <v>57329</v>
      </c>
      <c r="FL80" s="150"/>
      <c r="FM80" s="150"/>
      <c r="FN80" s="150"/>
      <c r="FO80" s="150"/>
      <c r="FP80" s="40">
        <f t="shared" si="46"/>
        <v>0</v>
      </c>
      <c r="FR80" s="84">
        <v>57329</v>
      </c>
      <c r="FS80" s="150"/>
      <c r="FT80" s="150"/>
      <c r="FU80" s="150"/>
      <c r="FV80" s="150"/>
      <c r="FW80" s="40">
        <f t="shared" si="47"/>
        <v>0</v>
      </c>
      <c r="FY80" s="84">
        <v>57329</v>
      </c>
      <c r="FZ80" s="150"/>
      <c r="GA80" s="150"/>
      <c r="GB80" s="150"/>
      <c r="GC80" s="150"/>
      <c r="GD80" s="40">
        <f t="shared" si="48"/>
        <v>0</v>
      </c>
      <c r="GF80" s="84">
        <v>57329</v>
      </c>
      <c r="GG80" s="150"/>
      <c r="GH80" s="150"/>
      <c r="GI80" s="150"/>
      <c r="GJ80" s="150"/>
      <c r="GK80" s="40">
        <f t="shared" si="49"/>
        <v>0</v>
      </c>
    </row>
    <row r="81" spans="2:193" x14ac:dyDescent="0.25">
      <c r="B81" s="84">
        <v>57526</v>
      </c>
      <c r="C81" s="84"/>
      <c r="D81" s="84">
        <v>57511</v>
      </c>
      <c r="E81" s="40">
        <f t="shared" si="58"/>
        <v>0</v>
      </c>
      <c r="F81" s="40">
        <f t="shared" si="59"/>
        <v>0</v>
      </c>
      <c r="G81" s="40">
        <f t="shared" si="60"/>
        <v>0</v>
      </c>
      <c r="H81" s="40">
        <v>0</v>
      </c>
      <c r="I81" s="40">
        <f t="shared" si="61"/>
        <v>0</v>
      </c>
      <c r="J81" s="40">
        <f>SUM(I80:I81)</f>
        <v>0</v>
      </c>
      <c r="L81" s="84">
        <v>57511</v>
      </c>
      <c r="M81" s="40"/>
      <c r="N81" s="100"/>
      <c r="O81" s="40">
        <f t="shared" si="38"/>
        <v>0</v>
      </c>
      <c r="P81" s="40"/>
      <c r="Q81" s="40"/>
      <c r="R81" s="40">
        <f t="shared" si="62"/>
        <v>0</v>
      </c>
      <c r="T81" s="84">
        <v>57511</v>
      </c>
      <c r="U81" s="40"/>
      <c r="V81" s="100"/>
      <c r="W81" s="40">
        <f t="shared" si="63"/>
        <v>0</v>
      </c>
      <c r="X81" s="40"/>
      <c r="Y81" s="40"/>
      <c r="Z81" s="40">
        <f t="shared" si="64"/>
        <v>0</v>
      </c>
      <c r="AB81" s="84">
        <v>57511</v>
      </c>
      <c r="AC81" s="40"/>
      <c r="AD81" s="100"/>
      <c r="AE81" s="40">
        <f t="shared" si="65"/>
        <v>0</v>
      </c>
      <c r="AF81" s="40"/>
      <c r="AG81" s="40"/>
      <c r="AH81" s="40">
        <f t="shared" si="66"/>
        <v>0</v>
      </c>
      <c r="AJ81" s="84">
        <v>57511</v>
      </c>
      <c r="AK81" s="40"/>
      <c r="AL81" s="100"/>
      <c r="AM81" s="40">
        <f t="shared" si="67"/>
        <v>0</v>
      </c>
      <c r="AN81" s="40"/>
      <c r="AO81" s="40"/>
      <c r="AP81" s="40">
        <f t="shared" si="68"/>
        <v>0</v>
      </c>
      <c r="AR81" s="84">
        <v>57511</v>
      </c>
      <c r="AS81" s="40"/>
      <c r="AT81" s="100"/>
      <c r="AU81" s="40">
        <f t="shared" si="69"/>
        <v>0</v>
      </c>
      <c r="AV81" s="40"/>
      <c r="AW81" s="40"/>
      <c r="AX81" s="40">
        <f t="shared" si="70"/>
        <v>0</v>
      </c>
      <c r="AZ81" s="84">
        <v>57511</v>
      </c>
      <c r="BA81" s="40"/>
      <c r="BB81" s="100"/>
      <c r="BC81" s="40"/>
      <c r="BD81" s="100"/>
      <c r="BE81" s="40">
        <f t="shared" si="50"/>
        <v>0</v>
      </c>
      <c r="BF81" s="40"/>
      <c r="BG81" s="40"/>
      <c r="BH81" s="40">
        <f t="shared" si="52"/>
        <v>0</v>
      </c>
      <c r="BJ81" s="84">
        <v>57511</v>
      </c>
      <c r="BK81" s="40"/>
      <c r="BL81" s="40"/>
      <c r="BM81" s="40"/>
      <c r="BN81" s="40"/>
      <c r="BO81" s="40">
        <f t="shared" si="53"/>
        <v>0</v>
      </c>
      <c r="BQ81" s="84">
        <v>57511</v>
      </c>
      <c r="BR81" s="40"/>
      <c r="BS81" s="40"/>
      <c r="BT81" s="40"/>
      <c r="BU81" s="40"/>
      <c r="BV81" s="40">
        <v>0</v>
      </c>
      <c r="BX81" s="84">
        <v>57511</v>
      </c>
      <c r="BY81" s="40"/>
      <c r="BZ81" s="40"/>
      <c r="CA81" s="40"/>
      <c r="CB81" s="40"/>
      <c r="CC81" s="40">
        <v>0</v>
      </c>
      <c r="CE81" s="84">
        <v>57511</v>
      </c>
      <c r="CF81" s="40"/>
      <c r="CG81" s="40"/>
      <c r="CH81" s="40"/>
      <c r="CI81" s="40"/>
      <c r="CJ81" s="40">
        <v>0</v>
      </c>
      <c r="CL81" s="84">
        <v>57511</v>
      </c>
      <c r="CM81" s="40"/>
      <c r="CN81" s="40"/>
      <c r="CO81" s="40"/>
      <c r="CP81" s="40">
        <v>0</v>
      </c>
      <c r="CR81" s="84">
        <v>57511</v>
      </c>
      <c r="CS81" s="40"/>
      <c r="CT81" s="86">
        <v>0</v>
      </c>
      <c r="CU81" s="40"/>
      <c r="CV81" s="40">
        <v>0</v>
      </c>
      <c r="CX81" s="84">
        <v>57511</v>
      </c>
      <c r="CY81" s="40"/>
      <c r="CZ81" s="86"/>
      <c r="DA81" s="40"/>
      <c r="DB81" s="40"/>
      <c r="DC81" s="40">
        <f t="shared" si="42"/>
        <v>0</v>
      </c>
      <c r="DE81" s="84">
        <v>57511</v>
      </c>
      <c r="DG81" s="40"/>
      <c r="DH81" s="86"/>
      <c r="DJ81" s="40">
        <v>0</v>
      </c>
      <c r="DL81" s="84">
        <v>57511</v>
      </c>
      <c r="DM81" s="40"/>
      <c r="DN81" s="86"/>
      <c r="DO81" s="40"/>
      <c r="DP81" s="86"/>
      <c r="DQ81" s="40"/>
      <c r="DR81" s="86"/>
      <c r="DS81" s="40"/>
      <c r="DT81" s="86"/>
      <c r="DU81" s="40"/>
      <c r="DW81" s="40">
        <f t="shared" si="54"/>
        <v>0</v>
      </c>
      <c r="DY81" s="84">
        <v>57511</v>
      </c>
      <c r="DZ81" s="40"/>
      <c r="EA81" s="86"/>
      <c r="EB81" s="40"/>
      <c r="EC81" s="40">
        <f t="shared" si="44"/>
        <v>0</v>
      </c>
      <c r="EE81" s="84">
        <v>57511</v>
      </c>
      <c r="EJ81" s="40">
        <f t="shared" si="45"/>
        <v>0</v>
      </c>
      <c r="EL81" s="84">
        <v>57511</v>
      </c>
      <c r="EQ81" s="40">
        <f t="shared" si="43"/>
        <v>0</v>
      </c>
      <c r="ER81" s="84"/>
      <c r="ES81" s="84">
        <v>57511</v>
      </c>
      <c r="ET81" s="150"/>
      <c r="EU81" s="150"/>
      <c r="EV81" s="150"/>
      <c r="EW81" s="150"/>
      <c r="EY81" s="84">
        <v>57511</v>
      </c>
      <c r="EZ81" s="150"/>
      <c r="FA81" s="154"/>
      <c r="FB81" s="40">
        <f t="shared" si="55"/>
        <v>0</v>
      </c>
      <c r="FC81" s="40">
        <f t="shared" si="56"/>
        <v>0</v>
      </c>
      <c r="FE81" s="84">
        <v>57511</v>
      </c>
      <c r="FF81" s="150"/>
      <c r="FG81" s="154"/>
      <c r="FH81" s="40">
        <f t="shared" si="51"/>
        <v>0</v>
      </c>
      <c r="FI81" s="40">
        <f t="shared" si="57"/>
        <v>0</v>
      </c>
      <c r="FK81" s="84">
        <v>57511</v>
      </c>
      <c r="FL81" s="150"/>
      <c r="FM81" s="150"/>
      <c r="FN81" s="150"/>
      <c r="FO81" s="150"/>
      <c r="FP81" s="40">
        <f t="shared" si="46"/>
        <v>0</v>
      </c>
      <c r="FR81" s="84">
        <v>57511</v>
      </c>
      <c r="FS81" s="150"/>
      <c r="FT81" s="150"/>
      <c r="FU81" s="150"/>
      <c r="FV81" s="150"/>
      <c r="FW81" s="40">
        <f t="shared" si="47"/>
        <v>0</v>
      </c>
      <c r="FY81" s="84">
        <v>57511</v>
      </c>
      <c r="FZ81" s="150"/>
      <c r="GA81" s="150"/>
      <c r="GB81" s="150"/>
      <c r="GC81" s="150"/>
      <c r="GD81" s="40">
        <f t="shared" si="48"/>
        <v>0</v>
      </c>
      <c r="GF81" s="84">
        <v>57511</v>
      </c>
      <c r="GG81" s="150"/>
      <c r="GH81" s="150"/>
      <c r="GI81" s="150"/>
      <c r="GJ81" s="150"/>
      <c r="GK81" s="40">
        <f t="shared" si="49"/>
        <v>0</v>
      </c>
    </row>
    <row r="82" spans="2:193" x14ac:dyDescent="0.25">
      <c r="B82" s="84">
        <v>57710</v>
      </c>
      <c r="C82" s="84"/>
      <c r="D82" s="84">
        <v>57694</v>
      </c>
      <c r="E82" s="40">
        <f t="shared" si="58"/>
        <v>0</v>
      </c>
      <c r="F82" s="40">
        <f t="shared" si="59"/>
        <v>0</v>
      </c>
      <c r="G82" s="40">
        <f t="shared" si="60"/>
        <v>0</v>
      </c>
      <c r="H82" s="40">
        <v>0</v>
      </c>
      <c r="I82" s="40">
        <f t="shared" si="61"/>
        <v>0</v>
      </c>
      <c r="J82" s="40"/>
      <c r="L82" s="84">
        <v>57694</v>
      </c>
      <c r="M82" s="40"/>
      <c r="N82" s="100"/>
      <c r="O82" s="40">
        <f t="shared" si="38"/>
        <v>0</v>
      </c>
      <c r="P82" s="40"/>
      <c r="Q82" s="40"/>
      <c r="R82" s="40">
        <f t="shared" si="62"/>
        <v>0</v>
      </c>
      <c r="T82" s="84">
        <v>57694</v>
      </c>
      <c r="U82" s="40"/>
      <c r="V82" s="100"/>
      <c r="W82" s="40">
        <f t="shared" si="63"/>
        <v>0</v>
      </c>
      <c r="X82" s="40"/>
      <c r="Y82" s="40"/>
      <c r="Z82" s="40">
        <f t="shared" si="64"/>
        <v>0</v>
      </c>
      <c r="AB82" s="84">
        <v>57694</v>
      </c>
      <c r="AC82" s="40"/>
      <c r="AD82" s="100"/>
      <c r="AE82" s="40">
        <f t="shared" si="65"/>
        <v>0</v>
      </c>
      <c r="AF82" s="40"/>
      <c r="AG82" s="40"/>
      <c r="AH82" s="40">
        <f t="shared" si="66"/>
        <v>0</v>
      </c>
      <c r="AJ82" s="84">
        <v>57694</v>
      </c>
      <c r="AK82" s="40"/>
      <c r="AL82" s="100"/>
      <c r="AM82" s="40">
        <f t="shared" si="67"/>
        <v>0</v>
      </c>
      <c r="AN82" s="40"/>
      <c r="AO82" s="40"/>
      <c r="AP82" s="40">
        <f t="shared" si="68"/>
        <v>0</v>
      </c>
      <c r="AR82" s="84">
        <v>57694</v>
      </c>
      <c r="AS82" s="40"/>
      <c r="AT82" s="100"/>
      <c r="AU82" s="40">
        <f t="shared" si="69"/>
        <v>0</v>
      </c>
      <c r="AV82" s="40"/>
      <c r="AW82" s="40"/>
      <c r="AX82" s="40">
        <f t="shared" si="70"/>
        <v>0</v>
      </c>
      <c r="AZ82" s="84">
        <v>57694</v>
      </c>
      <c r="BA82" s="40"/>
      <c r="BB82" s="100"/>
      <c r="BC82" s="40"/>
      <c r="BD82" s="100"/>
      <c r="BE82" s="40">
        <f t="shared" si="50"/>
        <v>0</v>
      </c>
      <c r="BF82" s="40"/>
      <c r="BG82" s="40"/>
      <c r="BH82" s="40">
        <f t="shared" si="52"/>
        <v>0</v>
      </c>
      <c r="BJ82" s="84">
        <v>57694</v>
      </c>
      <c r="BK82" s="40"/>
      <c r="BL82" s="40"/>
      <c r="BM82" s="40"/>
      <c r="BN82" s="40"/>
      <c r="BO82" s="40">
        <f t="shared" si="53"/>
        <v>0</v>
      </c>
      <c r="BQ82" s="84">
        <v>57694</v>
      </c>
      <c r="BR82" s="40"/>
      <c r="BS82" s="40"/>
      <c r="BT82" s="40"/>
      <c r="BU82" s="40"/>
      <c r="BV82" s="40">
        <v>0</v>
      </c>
      <c r="BX82" s="84">
        <v>57694</v>
      </c>
      <c r="BY82" s="40"/>
      <c r="BZ82" s="40"/>
      <c r="CA82" s="40"/>
      <c r="CB82" s="40"/>
      <c r="CC82" s="40">
        <v>0</v>
      </c>
      <c r="CE82" s="84">
        <v>57694</v>
      </c>
      <c r="CF82" s="40"/>
      <c r="CG82" s="40"/>
      <c r="CH82" s="40"/>
      <c r="CI82" s="40"/>
      <c r="CJ82" s="40">
        <v>0</v>
      </c>
      <c r="CL82" s="84">
        <v>57694</v>
      </c>
      <c r="CM82" s="40"/>
      <c r="CN82" s="40"/>
      <c r="CO82" s="40"/>
      <c r="CP82" s="40">
        <v>0</v>
      </c>
      <c r="CR82" s="84">
        <v>57694</v>
      </c>
      <c r="CS82" s="40"/>
      <c r="CT82" s="86">
        <v>0</v>
      </c>
      <c r="CU82" s="40"/>
      <c r="CV82" s="40">
        <v>0</v>
      </c>
      <c r="CX82" s="84">
        <v>57694</v>
      </c>
      <c r="CY82" s="40"/>
      <c r="CZ82" s="86"/>
      <c r="DA82" s="40"/>
      <c r="DB82" s="40"/>
      <c r="DC82" s="40">
        <f t="shared" si="42"/>
        <v>0</v>
      </c>
      <c r="DE82" s="84">
        <v>57694</v>
      </c>
      <c r="DG82" s="40"/>
      <c r="DH82" s="86"/>
      <c r="DJ82" s="40">
        <v>0</v>
      </c>
      <c r="DL82" s="84">
        <v>57694</v>
      </c>
      <c r="DM82" s="40"/>
      <c r="DN82" s="86"/>
      <c r="DO82" s="40"/>
      <c r="DP82" s="86"/>
      <c r="DQ82" s="40"/>
      <c r="DR82" s="86"/>
      <c r="DS82" s="40"/>
      <c r="DT82" s="86"/>
      <c r="DU82" s="40"/>
      <c r="DW82" s="40">
        <f t="shared" si="54"/>
        <v>0</v>
      </c>
      <c r="DY82" s="84">
        <v>57694</v>
      </c>
      <c r="DZ82" s="40"/>
      <c r="EA82" s="86"/>
      <c r="EB82" s="40"/>
      <c r="EC82" s="40">
        <f t="shared" si="44"/>
        <v>0</v>
      </c>
      <c r="EE82" s="84">
        <v>57694</v>
      </c>
      <c r="EJ82" s="40">
        <f t="shared" si="45"/>
        <v>0</v>
      </c>
      <c r="EL82" s="84">
        <v>57694</v>
      </c>
      <c r="EQ82" s="40">
        <f t="shared" si="43"/>
        <v>0</v>
      </c>
      <c r="ER82" s="84"/>
      <c r="ES82" s="84">
        <v>57694</v>
      </c>
      <c r="ET82" s="150"/>
      <c r="EU82" s="150"/>
      <c r="EV82" s="150"/>
      <c r="EW82" s="150"/>
      <c r="EY82" s="84">
        <v>57694</v>
      </c>
      <c r="EZ82" s="150"/>
      <c r="FA82" s="154"/>
      <c r="FB82" s="40">
        <f t="shared" si="55"/>
        <v>0</v>
      </c>
      <c r="FC82" s="40">
        <f t="shared" si="56"/>
        <v>0</v>
      </c>
      <c r="FE82" s="84">
        <v>57694</v>
      </c>
      <c r="FF82" s="150"/>
      <c r="FG82" s="154"/>
      <c r="FH82" s="40">
        <f t="shared" si="51"/>
        <v>0</v>
      </c>
      <c r="FI82" s="40">
        <f t="shared" si="57"/>
        <v>0</v>
      </c>
      <c r="FK82" s="84">
        <v>57694</v>
      </c>
      <c r="FL82" s="150"/>
      <c r="FM82" s="150"/>
      <c r="FN82" s="150"/>
      <c r="FO82" s="150"/>
      <c r="FP82" s="40">
        <f t="shared" si="46"/>
        <v>0</v>
      </c>
      <c r="FR82" s="84">
        <v>57694</v>
      </c>
      <c r="FS82" s="150"/>
      <c r="FT82" s="150"/>
      <c r="FU82" s="150"/>
      <c r="FV82" s="150"/>
      <c r="FW82" s="40">
        <f t="shared" si="47"/>
        <v>0</v>
      </c>
      <c r="FY82" s="84">
        <v>57694</v>
      </c>
      <c r="FZ82" s="150"/>
      <c r="GA82" s="150"/>
      <c r="GB82" s="150"/>
      <c r="GC82" s="150"/>
      <c r="GD82" s="40">
        <f t="shared" si="48"/>
        <v>0</v>
      </c>
      <c r="GF82" s="84">
        <v>57694</v>
      </c>
      <c r="GG82" s="150"/>
      <c r="GH82" s="150"/>
      <c r="GI82" s="150"/>
      <c r="GJ82" s="150"/>
      <c r="GK82" s="40">
        <f t="shared" si="49"/>
        <v>0</v>
      </c>
    </row>
    <row r="83" spans="2:193" x14ac:dyDescent="0.25">
      <c r="B83" s="84">
        <v>57891</v>
      </c>
      <c r="C83" s="84"/>
      <c r="D83" s="84">
        <v>57876</v>
      </c>
      <c r="E83" s="40">
        <f t="shared" si="58"/>
        <v>0</v>
      </c>
      <c r="F83" s="40">
        <f t="shared" si="59"/>
        <v>0</v>
      </c>
      <c r="G83" s="40">
        <f t="shared" si="60"/>
        <v>0</v>
      </c>
      <c r="H83" s="40">
        <v>0</v>
      </c>
      <c r="I83" s="40">
        <f t="shared" si="61"/>
        <v>0</v>
      </c>
      <c r="J83" s="40">
        <f>SUM(I82:I83)</f>
        <v>0</v>
      </c>
      <c r="L83" s="84">
        <v>57876</v>
      </c>
      <c r="M83" s="40"/>
      <c r="N83" s="100"/>
      <c r="O83" s="40">
        <f t="shared" si="38"/>
        <v>0</v>
      </c>
      <c r="P83" s="40"/>
      <c r="Q83" s="40"/>
      <c r="R83" s="40">
        <f t="shared" si="62"/>
        <v>0</v>
      </c>
      <c r="T83" s="84">
        <v>57876</v>
      </c>
      <c r="U83" s="40"/>
      <c r="V83" s="100"/>
      <c r="W83" s="40">
        <f t="shared" si="63"/>
        <v>0</v>
      </c>
      <c r="X83" s="40"/>
      <c r="Y83" s="40"/>
      <c r="Z83" s="40">
        <f t="shared" si="64"/>
        <v>0</v>
      </c>
      <c r="AB83" s="84">
        <v>57876</v>
      </c>
      <c r="AC83" s="40"/>
      <c r="AD83" s="100"/>
      <c r="AE83" s="40">
        <f t="shared" si="65"/>
        <v>0</v>
      </c>
      <c r="AF83" s="40"/>
      <c r="AG83" s="40"/>
      <c r="AH83" s="40">
        <f t="shared" si="66"/>
        <v>0</v>
      </c>
      <c r="AJ83" s="84">
        <v>57876</v>
      </c>
      <c r="AK83" s="40"/>
      <c r="AL83" s="100"/>
      <c r="AM83" s="40">
        <f t="shared" si="67"/>
        <v>0</v>
      </c>
      <c r="AN83" s="40"/>
      <c r="AO83" s="40"/>
      <c r="AP83" s="40">
        <f t="shared" si="68"/>
        <v>0</v>
      </c>
      <c r="AR83" s="84">
        <v>57876</v>
      </c>
      <c r="AS83" s="40"/>
      <c r="AT83" s="100"/>
      <c r="AU83" s="40">
        <f t="shared" si="69"/>
        <v>0</v>
      </c>
      <c r="AV83" s="40"/>
      <c r="AW83" s="40"/>
      <c r="AX83" s="40">
        <f t="shared" si="70"/>
        <v>0</v>
      </c>
      <c r="AZ83" s="84">
        <v>57876</v>
      </c>
      <c r="BA83" s="40"/>
      <c r="BB83" s="100"/>
      <c r="BC83" s="40"/>
      <c r="BD83" s="100"/>
      <c r="BE83" s="40">
        <f t="shared" si="50"/>
        <v>0</v>
      </c>
      <c r="BF83" s="40"/>
      <c r="BG83" s="40"/>
      <c r="BH83" s="40">
        <f t="shared" si="52"/>
        <v>0</v>
      </c>
      <c r="BJ83" s="84">
        <v>57876</v>
      </c>
      <c r="BK83" s="40"/>
      <c r="BL83" s="40"/>
      <c r="BM83" s="40"/>
      <c r="BN83" s="40"/>
      <c r="BO83" s="40">
        <f t="shared" si="53"/>
        <v>0</v>
      </c>
      <c r="BQ83" s="84">
        <v>57876</v>
      </c>
      <c r="BR83" s="40"/>
      <c r="BS83" s="40"/>
      <c r="BT83" s="40"/>
      <c r="BU83" s="40"/>
      <c r="BV83" s="40">
        <v>0</v>
      </c>
      <c r="BX83" s="84">
        <v>57876</v>
      </c>
      <c r="BY83" s="40"/>
      <c r="BZ83" s="40"/>
      <c r="CA83" s="40"/>
      <c r="CB83" s="40"/>
      <c r="CC83" s="40">
        <v>0</v>
      </c>
      <c r="CE83" s="84">
        <v>57876</v>
      </c>
      <c r="CF83" s="40"/>
      <c r="CG83" s="40"/>
      <c r="CH83" s="40"/>
      <c r="CI83" s="40"/>
      <c r="CJ83" s="40">
        <v>0</v>
      </c>
      <c r="CL83" s="84">
        <v>57876</v>
      </c>
      <c r="CM83" s="40"/>
      <c r="CN83" s="40"/>
      <c r="CO83" s="40"/>
      <c r="CP83" s="40">
        <v>0</v>
      </c>
      <c r="CR83" s="84">
        <v>57876</v>
      </c>
      <c r="CS83" s="40"/>
      <c r="CT83" s="86">
        <v>0</v>
      </c>
      <c r="CU83" s="40"/>
      <c r="CV83" s="40">
        <v>0</v>
      </c>
      <c r="CX83" s="84">
        <v>57876</v>
      </c>
      <c r="CY83" s="40"/>
      <c r="CZ83" s="86"/>
      <c r="DA83" s="40"/>
      <c r="DB83" s="40"/>
      <c r="DC83" s="40">
        <f t="shared" si="42"/>
        <v>0</v>
      </c>
      <c r="DE83" s="84">
        <v>57876</v>
      </c>
      <c r="DG83" s="40"/>
      <c r="DH83" s="86"/>
      <c r="DJ83" s="40">
        <v>0</v>
      </c>
      <c r="DL83" s="84">
        <v>57876</v>
      </c>
      <c r="DM83" s="40"/>
      <c r="DN83" s="86"/>
      <c r="DO83" s="40"/>
      <c r="DP83" s="86"/>
      <c r="DQ83" s="40"/>
      <c r="DR83" s="86"/>
      <c r="DS83" s="40"/>
      <c r="DT83" s="86"/>
      <c r="DU83" s="40"/>
      <c r="DW83" s="40">
        <f t="shared" si="54"/>
        <v>0</v>
      </c>
      <c r="DY83" s="84">
        <v>57876</v>
      </c>
      <c r="DZ83" s="40"/>
      <c r="EA83" s="86"/>
      <c r="EB83" s="40"/>
      <c r="EC83" s="40">
        <f t="shared" si="44"/>
        <v>0</v>
      </c>
      <c r="EE83" s="84">
        <v>57876</v>
      </c>
      <c r="EJ83" s="40">
        <f t="shared" si="45"/>
        <v>0</v>
      </c>
      <c r="EL83" s="84">
        <v>57876</v>
      </c>
      <c r="EQ83" s="40">
        <f t="shared" si="43"/>
        <v>0</v>
      </c>
      <c r="ER83" s="84"/>
      <c r="ES83" s="84">
        <v>57876</v>
      </c>
      <c r="ET83" s="150"/>
      <c r="EU83" s="150"/>
      <c r="EV83" s="150"/>
      <c r="EW83" s="150"/>
      <c r="EY83" s="84">
        <v>57876</v>
      </c>
      <c r="EZ83" s="150"/>
      <c r="FA83" s="154"/>
      <c r="FB83" s="40">
        <f t="shared" si="55"/>
        <v>0</v>
      </c>
      <c r="FC83" s="40">
        <f t="shared" si="56"/>
        <v>0</v>
      </c>
      <c r="FE83" s="84">
        <v>57876</v>
      </c>
      <c r="FF83" s="150"/>
      <c r="FG83" s="154"/>
      <c r="FH83" s="40">
        <f t="shared" si="51"/>
        <v>0</v>
      </c>
      <c r="FI83" s="40">
        <f t="shared" si="57"/>
        <v>0</v>
      </c>
      <c r="FK83" s="84">
        <v>57876</v>
      </c>
      <c r="FL83" s="150"/>
      <c r="FM83" s="150"/>
      <c r="FN83" s="150"/>
      <c r="FO83" s="150"/>
      <c r="FP83" s="40">
        <f t="shared" si="46"/>
        <v>0</v>
      </c>
      <c r="FR83" s="84">
        <v>57876</v>
      </c>
      <c r="FS83" s="150"/>
      <c r="FT83" s="150"/>
      <c r="FU83" s="150"/>
      <c r="FV83" s="150"/>
      <c r="FW83" s="40">
        <f t="shared" si="47"/>
        <v>0</v>
      </c>
      <c r="FY83" s="84">
        <v>57876</v>
      </c>
      <c r="FZ83" s="150"/>
      <c r="GA83" s="150"/>
      <c r="GB83" s="150"/>
      <c r="GC83" s="150"/>
      <c r="GD83" s="40">
        <f t="shared" si="48"/>
        <v>0</v>
      </c>
      <c r="GF83" s="84">
        <v>57876</v>
      </c>
      <c r="GG83" s="150"/>
      <c r="GH83" s="150"/>
      <c r="GI83" s="150"/>
      <c r="GJ83" s="150"/>
      <c r="GK83" s="40">
        <f t="shared" si="49"/>
        <v>0</v>
      </c>
    </row>
    <row r="84" spans="2:193" x14ac:dyDescent="0.25">
      <c r="B84" s="84">
        <v>58075</v>
      </c>
      <c r="C84" s="84"/>
      <c r="D84" s="84">
        <v>58059</v>
      </c>
      <c r="E84" s="40">
        <f t="shared" si="58"/>
        <v>0</v>
      </c>
      <c r="F84" s="40">
        <f t="shared" si="59"/>
        <v>0</v>
      </c>
      <c r="G84" s="40">
        <f t="shared" si="60"/>
        <v>0</v>
      </c>
      <c r="H84" s="40">
        <v>0</v>
      </c>
      <c r="I84" s="40">
        <f t="shared" si="61"/>
        <v>0</v>
      </c>
      <c r="J84" s="40"/>
      <c r="L84" s="84">
        <v>58059</v>
      </c>
      <c r="M84" s="40"/>
      <c r="N84" s="100"/>
      <c r="O84" s="40">
        <f t="shared" si="38"/>
        <v>0</v>
      </c>
      <c r="P84" s="40"/>
      <c r="Q84" s="40"/>
      <c r="R84" s="40">
        <f t="shared" si="62"/>
        <v>0</v>
      </c>
      <c r="T84" s="84">
        <v>58059</v>
      </c>
      <c r="U84" s="40"/>
      <c r="V84" s="100"/>
      <c r="W84" s="40">
        <f t="shared" si="63"/>
        <v>0</v>
      </c>
      <c r="X84" s="40"/>
      <c r="Y84" s="40"/>
      <c r="Z84" s="40">
        <f t="shared" si="64"/>
        <v>0</v>
      </c>
      <c r="AB84" s="84">
        <v>58059</v>
      </c>
      <c r="AC84" s="40"/>
      <c r="AD84" s="100"/>
      <c r="AE84" s="40">
        <f t="shared" si="65"/>
        <v>0</v>
      </c>
      <c r="AF84" s="40"/>
      <c r="AG84" s="40"/>
      <c r="AH84" s="40">
        <f t="shared" si="66"/>
        <v>0</v>
      </c>
      <c r="AJ84" s="84">
        <v>58059</v>
      </c>
      <c r="AK84" s="40"/>
      <c r="AL84" s="100"/>
      <c r="AM84" s="40">
        <f t="shared" si="67"/>
        <v>0</v>
      </c>
      <c r="AN84" s="40"/>
      <c r="AO84" s="40"/>
      <c r="AP84" s="40">
        <f t="shared" si="68"/>
        <v>0</v>
      </c>
      <c r="AR84" s="84">
        <v>58059</v>
      </c>
      <c r="AS84" s="40"/>
      <c r="AT84" s="100"/>
      <c r="AU84" s="40">
        <f t="shared" si="69"/>
        <v>0</v>
      </c>
      <c r="AV84" s="40"/>
      <c r="AW84" s="40"/>
      <c r="AX84" s="40">
        <f t="shared" si="70"/>
        <v>0</v>
      </c>
      <c r="AZ84" s="84">
        <v>58059</v>
      </c>
      <c r="BA84" s="40"/>
      <c r="BB84" s="100"/>
      <c r="BC84" s="40"/>
      <c r="BD84" s="100"/>
      <c r="BE84" s="40">
        <f t="shared" si="50"/>
        <v>0</v>
      </c>
      <c r="BF84" s="40"/>
      <c r="BG84" s="40"/>
      <c r="BH84" s="40">
        <f t="shared" si="52"/>
        <v>0</v>
      </c>
      <c r="BJ84" s="84">
        <v>58059</v>
      </c>
      <c r="BK84" s="40"/>
      <c r="BL84" s="40"/>
      <c r="BM84" s="40"/>
      <c r="BN84" s="40"/>
      <c r="BO84" s="40">
        <f t="shared" si="53"/>
        <v>0</v>
      </c>
      <c r="BQ84" s="84">
        <v>58059</v>
      </c>
      <c r="BR84" s="40"/>
      <c r="BS84" s="40"/>
      <c r="BT84" s="40"/>
      <c r="BU84" s="40"/>
      <c r="BV84" s="40">
        <v>0</v>
      </c>
      <c r="BX84" s="84">
        <v>58059</v>
      </c>
      <c r="BY84" s="40"/>
      <c r="BZ84" s="40"/>
      <c r="CA84" s="40"/>
      <c r="CB84" s="40"/>
      <c r="CC84" s="40">
        <v>0</v>
      </c>
      <c r="CE84" s="84">
        <v>58059</v>
      </c>
      <c r="CF84" s="40"/>
      <c r="CG84" s="40"/>
      <c r="CH84" s="40"/>
      <c r="CI84" s="40"/>
      <c r="CJ84" s="40">
        <v>0</v>
      </c>
      <c r="CL84" s="84">
        <v>58059</v>
      </c>
      <c r="CM84" s="40"/>
      <c r="CN84" s="40"/>
      <c r="CO84" s="40"/>
      <c r="CP84" s="40">
        <v>0</v>
      </c>
      <c r="CR84" s="84">
        <v>58059</v>
      </c>
      <c r="CS84" s="40"/>
      <c r="CT84" s="86">
        <v>0</v>
      </c>
      <c r="CU84" s="40"/>
      <c r="CV84" s="40">
        <v>0</v>
      </c>
      <c r="CX84" s="84">
        <v>58059</v>
      </c>
      <c r="CY84" s="40"/>
      <c r="CZ84" s="86"/>
      <c r="DA84" s="40"/>
      <c r="DB84" s="40"/>
      <c r="DC84" s="40">
        <f t="shared" si="42"/>
        <v>0</v>
      </c>
      <c r="DE84" s="84">
        <v>58059</v>
      </c>
      <c r="DG84" s="40"/>
      <c r="DH84" s="86"/>
      <c r="DJ84" s="40">
        <v>0</v>
      </c>
      <c r="DL84" s="84">
        <v>58059</v>
      </c>
      <c r="DM84" s="40"/>
      <c r="DN84" s="86"/>
      <c r="DO84" s="40"/>
      <c r="DP84" s="86"/>
      <c r="DQ84" s="40"/>
      <c r="DR84" s="86"/>
      <c r="DS84" s="40"/>
      <c r="DT84" s="86"/>
      <c r="DU84" s="40"/>
      <c r="DW84" s="40">
        <f t="shared" si="54"/>
        <v>0</v>
      </c>
      <c r="DY84" s="84">
        <v>58059</v>
      </c>
      <c r="DZ84" s="40"/>
      <c r="EA84" s="86"/>
      <c r="EB84" s="40"/>
      <c r="EC84" s="40">
        <f t="shared" si="44"/>
        <v>0</v>
      </c>
      <c r="EE84" s="84">
        <v>58059</v>
      </c>
      <c r="EJ84" s="40">
        <f t="shared" si="45"/>
        <v>0</v>
      </c>
      <c r="EL84" s="84">
        <v>58059</v>
      </c>
      <c r="EQ84" s="40">
        <f t="shared" si="43"/>
        <v>0</v>
      </c>
      <c r="ER84" s="84"/>
      <c r="ES84" s="84">
        <v>58059</v>
      </c>
      <c r="ET84" s="150"/>
      <c r="EU84" s="150"/>
      <c r="EV84" s="150"/>
      <c r="EW84" s="150"/>
      <c r="EY84" s="84">
        <v>58059</v>
      </c>
      <c r="EZ84" s="150"/>
      <c r="FA84" s="154"/>
      <c r="FB84" s="40">
        <f t="shared" si="55"/>
        <v>0</v>
      </c>
      <c r="FC84" s="40">
        <f t="shared" si="56"/>
        <v>0</v>
      </c>
      <c r="FE84" s="84">
        <v>58059</v>
      </c>
      <c r="FF84" s="150"/>
      <c r="FG84" s="154"/>
      <c r="FH84" s="40">
        <f t="shared" si="51"/>
        <v>0</v>
      </c>
      <c r="FI84" s="40">
        <f t="shared" si="57"/>
        <v>0</v>
      </c>
      <c r="FK84" s="84">
        <v>58059</v>
      </c>
      <c r="FL84" s="150"/>
      <c r="FM84" s="150"/>
      <c r="FN84" s="150"/>
      <c r="FO84" s="150"/>
      <c r="FP84" s="40">
        <f t="shared" si="46"/>
        <v>0</v>
      </c>
      <c r="FR84" s="84">
        <v>58059</v>
      </c>
      <c r="FS84" s="150"/>
      <c r="FT84" s="150"/>
      <c r="FU84" s="150"/>
      <c r="FV84" s="150"/>
      <c r="FW84" s="40">
        <f t="shared" si="47"/>
        <v>0</v>
      </c>
      <c r="FY84" s="84">
        <v>58059</v>
      </c>
      <c r="FZ84" s="150"/>
      <c r="GA84" s="150"/>
      <c r="GB84" s="150"/>
      <c r="GC84" s="150"/>
      <c r="GD84" s="40">
        <f t="shared" si="48"/>
        <v>0</v>
      </c>
      <c r="GF84" s="84">
        <v>58059</v>
      </c>
      <c r="GG84" s="150"/>
      <c r="GH84" s="150"/>
      <c r="GI84" s="150"/>
      <c r="GJ84" s="150"/>
      <c r="GK84" s="40">
        <f t="shared" si="49"/>
        <v>0</v>
      </c>
    </row>
    <row r="85" spans="2:193" x14ac:dyDescent="0.25">
      <c r="B85" s="84">
        <v>58256</v>
      </c>
      <c r="C85" s="84"/>
      <c r="D85" s="84">
        <v>58241</v>
      </c>
      <c r="E85" s="40">
        <f t="shared" si="58"/>
        <v>0</v>
      </c>
      <c r="F85" s="40">
        <f t="shared" si="59"/>
        <v>0</v>
      </c>
      <c r="G85" s="40">
        <f t="shared" si="60"/>
        <v>0</v>
      </c>
      <c r="H85" s="40">
        <v>0</v>
      </c>
      <c r="I85" s="40">
        <f t="shared" si="61"/>
        <v>0</v>
      </c>
      <c r="J85" s="40">
        <f>SUM(I84:I85)</f>
        <v>0</v>
      </c>
      <c r="L85" s="84">
        <v>58241</v>
      </c>
      <c r="M85" s="40"/>
      <c r="N85" s="100"/>
      <c r="O85" s="40">
        <f t="shared" si="38"/>
        <v>0</v>
      </c>
      <c r="P85" s="40"/>
      <c r="Q85" s="40"/>
      <c r="R85" s="40">
        <f t="shared" si="62"/>
        <v>0</v>
      </c>
      <c r="T85" s="84">
        <v>58241</v>
      </c>
      <c r="U85" s="40"/>
      <c r="V85" s="100"/>
      <c r="W85" s="40">
        <f t="shared" si="63"/>
        <v>0</v>
      </c>
      <c r="X85" s="40"/>
      <c r="Y85" s="40"/>
      <c r="Z85" s="40">
        <f t="shared" si="64"/>
        <v>0</v>
      </c>
      <c r="AB85" s="84">
        <v>58241</v>
      </c>
      <c r="AC85" s="40"/>
      <c r="AD85" s="100"/>
      <c r="AE85" s="40">
        <f t="shared" si="65"/>
        <v>0</v>
      </c>
      <c r="AF85" s="40"/>
      <c r="AG85" s="40"/>
      <c r="AH85" s="40">
        <f t="shared" si="66"/>
        <v>0</v>
      </c>
      <c r="AJ85" s="84">
        <v>58241</v>
      </c>
      <c r="AK85" s="40"/>
      <c r="AL85" s="100"/>
      <c r="AM85" s="40">
        <f t="shared" si="67"/>
        <v>0</v>
      </c>
      <c r="AN85" s="40"/>
      <c r="AO85" s="40"/>
      <c r="AP85" s="40">
        <f t="shared" si="68"/>
        <v>0</v>
      </c>
      <c r="AR85" s="84">
        <v>58241</v>
      </c>
      <c r="AS85" s="40"/>
      <c r="AT85" s="100"/>
      <c r="AU85" s="40">
        <f t="shared" si="69"/>
        <v>0</v>
      </c>
      <c r="AV85" s="40"/>
      <c r="AW85" s="40"/>
      <c r="AX85" s="40">
        <f t="shared" si="70"/>
        <v>0</v>
      </c>
      <c r="AZ85" s="84">
        <v>58241</v>
      </c>
      <c r="BA85" s="40"/>
      <c r="BB85" s="100"/>
      <c r="BC85" s="40"/>
      <c r="BD85" s="100"/>
      <c r="BE85" s="40">
        <f t="shared" si="50"/>
        <v>0</v>
      </c>
      <c r="BF85" s="40"/>
      <c r="BG85" s="40"/>
      <c r="BH85" s="40">
        <f t="shared" si="52"/>
        <v>0</v>
      </c>
      <c r="BJ85" s="84">
        <v>58241</v>
      </c>
      <c r="BK85" s="40"/>
      <c r="BL85" s="40"/>
      <c r="BM85" s="40"/>
      <c r="BN85" s="40"/>
      <c r="BO85" s="40">
        <f t="shared" si="53"/>
        <v>0</v>
      </c>
      <c r="BQ85" s="84">
        <v>58241</v>
      </c>
      <c r="BR85" s="40"/>
      <c r="BS85" s="40"/>
      <c r="BT85" s="40"/>
      <c r="BU85" s="40"/>
      <c r="BV85" s="40">
        <v>0</v>
      </c>
      <c r="BX85" s="84">
        <v>58241</v>
      </c>
      <c r="BY85" s="40"/>
      <c r="BZ85" s="40"/>
      <c r="CA85" s="40"/>
      <c r="CB85" s="40"/>
      <c r="CC85" s="40">
        <v>0</v>
      </c>
      <c r="CE85" s="84">
        <v>58241</v>
      </c>
      <c r="CF85" s="40"/>
      <c r="CG85" s="40"/>
      <c r="CH85" s="40"/>
      <c r="CI85" s="40"/>
      <c r="CJ85" s="40">
        <v>0</v>
      </c>
      <c r="CL85" s="84">
        <v>58241</v>
      </c>
      <c r="CM85" s="40"/>
      <c r="CN85" s="40"/>
      <c r="CO85" s="40"/>
      <c r="CP85" s="40">
        <v>0</v>
      </c>
      <c r="CR85" s="84">
        <v>58241</v>
      </c>
      <c r="CS85" s="40"/>
      <c r="CT85" s="86">
        <v>0</v>
      </c>
      <c r="CU85" s="40"/>
      <c r="CV85" s="40">
        <v>0</v>
      </c>
      <c r="CX85" s="84">
        <v>58241</v>
      </c>
      <c r="CY85" s="40"/>
      <c r="CZ85" s="86"/>
      <c r="DA85" s="40"/>
      <c r="DB85" s="40"/>
      <c r="DC85" s="40">
        <f t="shared" si="42"/>
        <v>0</v>
      </c>
      <c r="DE85" s="84">
        <v>58241</v>
      </c>
      <c r="DG85" s="40"/>
      <c r="DH85" s="86"/>
      <c r="DJ85" s="40">
        <v>0</v>
      </c>
      <c r="DL85" s="84">
        <v>58241</v>
      </c>
      <c r="DM85" s="40"/>
      <c r="DN85" s="86"/>
      <c r="DO85" s="40"/>
      <c r="DP85" s="86"/>
      <c r="DQ85" s="40"/>
      <c r="DR85" s="86"/>
      <c r="DS85" s="40"/>
      <c r="DT85" s="86"/>
      <c r="DU85" s="40"/>
      <c r="DW85" s="40">
        <f t="shared" si="54"/>
        <v>0</v>
      </c>
      <c r="DY85" s="84">
        <v>58241</v>
      </c>
      <c r="DZ85" s="40"/>
      <c r="EA85" s="86"/>
      <c r="EB85" s="40"/>
      <c r="EC85" s="40">
        <f t="shared" si="44"/>
        <v>0</v>
      </c>
      <c r="EE85" s="84">
        <v>58241</v>
      </c>
      <c r="EJ85" s="40">
        <f t="shared" si="45"/>
        <v>0</v>
      </c>
      <c r="EL85" s="84">
        <v>58241</v>
      </c>
      <c r="EQ85" s="40">
        <f t="shared" si="43"/>
        <v>0</v>
      </c>
      <c r="ER85" s="84"/>
      <c r="ES85" s="84">
        <v>58241</v>
      </c>
      <c r="ET85" s="150"/>
      <c r="EU85" s="150"/>
      <c r="EV85" s="150"/>
      <c r="EW85" s="150"/>
      <c r="EY85" s="84">
        <v>58241</v>
      </c>
      <c r="EZ85" s="150"/>
      <c r="FA85" s="154"/>
      <c r="FB85" s="40">
        <f t="shared" si="55"/>
        <v>0</v>
      </c>
      <c r="FC85" s="40">
        <f t="shared" si="56"/>
        <v>0</v>
      </c>
      <c r="FE85" s="84">
        <v>58241</v>
      </c>
      <c r="FF85" s="150"/>
      <c r="FG85" s="154"/>
      <c r="FH85" s="40">
        <f t="shared" si="51"/>
        <v>0</v>
      </c>
      <c r="FI85" s="40">
        <f t="shared" si="57"/>
        <v>0</v>
      </c>
      <c r="FK85" s="84">
        <v>58241</v>
      </c>
      <c r="FL85" s="150"/>
      <c r="FM85" s="150"/>
      <c r="FN85" s="150"/>
      <c r="FO85" s="150"/>
      <c r="FP85" s="40">
        <f t="shared" si="46"/>
        <v>0</v>
      </c>
      <c r="FR85" s="84">
        <v>58241</v>
      </c>
      <c r="FS85" s="150"/>
      <c r="FT85" s="150"/>
      <c r="FU85" s="150"/>
      <c r="FV85" s="150"/>
      <c r="FW85" s="40">
        <f t="shared" si="47"/>
        <v>0</v>
      </c>
      <c r="FY85" s="84">
        <v>58241</v>
      </c>
      <c r="FZ85" s="150"/>
      <c r="GA85" s="150"/>
      <c r="GB85" s="150"/>
      <c r="GC85" s="150"/>
      <c r="GD85" s="40">
        <f t="shared" si="48"/>
        <v>0</v>
      </c>
      <c r="GF85" s="84">
        <v>58241</v>
      </c>
      <c r="GG85" s="150"/>
      <c r="GH85" s="150"/>
      <c r="GI85" s="150"/>
      <c r="GJ85" s="150"/>
      <c r="GK85" s="40">
        <f t="shared" si="49"/>
        <v>0</v>
      </c>
    </row>
    <row r="86" spans="2:193" x14ac:dyDescent="0.25">
      <c r="B86" s="84">
        <v>58440</v>
      </c>
      <c r="C86" s="84"/>
      <c r="D86" s="84">
        <v>58424</v>
      </c>
      <c r="E86" s="40">
        <f t="shared" si="58"/>
        <v>0</v>
      </c>
      <c r="F86" s="40">
        <f t="shared" si="59"/>
        <v>0</v>
      </c>
      <c r="G86" s="40">
        <f t="shared" si="60"/>
        <v>0</v>
      </c>
      <c r="H86" s="40">
        <v>0</v>
      </c>
      <c r="I86" s="40">
        <f t="shared" si="61"/>
        <v>0</v>
      </c>
      <c r="J86" s="40"/>
      <c r="L86" s="84">
        <v>58424</v>
      </c>
      <c r="M86" s="40"/>
      <c r="N86" s="100"/>
      <c r="O86" s="40">
        <f t="shared" si="38"/>
        <v>0</v>
      </c>
      <c r="P86" s="40"/>
      <c r="Q86" s="40"/>
      <c r="R86" s="40">
        <f t="shared" si="62"/>
        <v>0</v>
      </c>
      <c r="T86" s="84">
        <v>58424</v>
      </c>
      <c r="U86" s="40"/>
      <c r="V86" s="100"/>
      <c r="W86" s="40">
        <f t="shared" si="63"/>
        <v>0</v>
      </c>
      <c r="X86" s="40"/>
      <c r="Y86" s="40"/>
      <c r="Z86" s="40">
        <f t="shared" si="64"/>
        <v>0</v>
      </c>
      <c r="AB86" s="84">
        <v>58424</v>
      </c>
      <c r="AC86" s="40"/>
      <c r="AD86" s="100"/>
      <c r="AE86" s="40">
        <f t="shared" si="65"/>
        <v>0</v>
      </c>
      <c r="AF86" s="40"/>
      <c r="AG86" s="40"/>
      <c r="AH86" s="40">
        <f t="shared" si="66"/>
        <v>0</v>
      </c>
      <c r="AJ86" s="84">
        <v>58424</v>
      </c>
      <c r="AK86" s="40"/>
      <c r="AL86" s="100"/>
      <c r="AM86" s="40">
        <f t="shared" si="67"/>
        <v>0</v>
      </c>
      <c r="AN86" s="40"/>
      <c r="AO86" s="40"/>
      <c r="AP86" s="40">
        <f t="shared" si="68"/>
        <v>0</v>
      </c>
      <c r="AR86" s="84">
        <v>58424</v>
      </c>
      <c r="AS86" s="40"/>
      <c r="AT86" s="100"/>
      <c r="AU86" s="40">
        <f t="shared" si="69"/>
        <v>0</v>
      </c>
      <c r="AV86" s="40"/>
      <c r="AW86" s="40"/>
      <c r="AX86" s="40">
        <f t="shared" si="70"/>
        <v>0</v>
      </c>
      <c r="AZ86" s="84">
        <v>58424</v>
      </c>
      <c r="BA86" s="40"/>
      <c r="BB86" s="100"/>
      <c r="BC86" s="40"/>
      <c r="BD86" s="100"/>
      <c r="BE86" s="40">
        <f t="shared" si="50"/>
        <v>0</v>
      </c>
      <c r="BF86" s="40"/>
      <c r="BG86" s="40"/>
      <c r="BH86" s="40">
        <f t="shared" si="52"/>
        <v>0</v>
      </c>
      <c r="BJ86" s="84">
        <v>58424</v>
      </c>
      <c r="BK86" s="40"/>
      <c r="BL86" s="40"/>
      <c r="BM86" s="40"/>
      <c r="BN86" s="40"/>
      <c r="BO86" s="40">
        <f t="shared" si="53"/>
        <v>0</v>
      </c>
      <c r="BQ86" s="84">
        <v>58424</v>
      </c>
      <c r="BR86" s="40"/>
      <c r="BS86" s="40"/>
      <c r="BT86" s="40"/>
      <c r="BU86" s="40"/>
      <c r="BV86" s="40">
        <v>0</v>
      </c>
      <c r="BX86" s="84">
        <v>58424</v>
      </c>
      <c r="BY86" s="40"/>
      <c r="BZ86" s="40"/>
      <c r="CA86" s="40"/>
      <c r="CB86" s="40"/>
      <c r="CC86" s="40">
        <v>0</v>
      </c>
      <c r="CE86" s="84">
        <v>58424</v>
      </c>
      <c r="CF86" s="40"/>
      <c r="CG86" s="40"/>
      <c r="CH86" s="40"/>
      <c r="CI86" s="40"/>
      <c r="CJ86" s="40">
        <v>0</v>
      </c>
      <c r="CL86" s="84">
        <v>58424</v>
      </c>
      <c r="CM86" s="40"/>
      <c r="CN86" s="40"/>
      <c r="CO86" s="40"/>
      <c r="CP86" s="40">
        <v>0</v>
      </c>
      <c r="CR86" s="84">
        <v>58424</v>
      </c>
      <c r="CS86" s="40"/>
      <c r="CT86" s="86">
        <v>0</v>
      </c>
      <c r="CU86" s="40"/>
      <c r="CV86" s="40">
        <v>0</v>
      </c>
      <c r="CX86" s="84">
        <v>58424</v>
      </c>
      <c r="CY86" s="40"/>
      <c r="CZ86" s="86"/>
      <c r="DA86" s="40"/>
      <c r="DB86" s="40"/>
      <c r="DC86" s="40">
        <f t="shared" si="42"/>
        <v>0</v>
      </c>
      <c r="DE86" s="84">
        <v>58424</v>
      </c>
      <c r="DG86" s="40"/>
      <c r="DH86" s="86"/>
      <c r="DJ86" s="40">
        <v>0</v>
      </c>
      <c r="DL86" s="84">
        <v>58424</v>
      </c>
      <c r="DM86" s="40"/>
      <c r="DN86" s="86"/>
      <c r="DO86" s="40"/>
      <c r="DP86" s="86"/>
      <c r="DQ86" s="40"/>
      <c r="DR86" s="86"/>
      <c r="DS86" s="40"/>
      <c r="DT86" s="86"/>
      <c r="DU86" s="40"/>
      <c r="DW86" s="40">
        <f t="shared" si="54"/>
        <v>0</v>
      </c>
      <c r="DY86" s="84">
        <v>58424</v>
      </c>
      <c r="DZ86" s="40"/>
      <c r="EA86" s="86"/>
      <c r="EB86" s="40"/>
      <c r="EC86" s="40">
        <f t="shared" si="44"/>
        <v>0</v>
      </c>
      <c r="EE86" s="84">
        <v>58424</v>
      </c>
      <c r="EJ86" s="40">
        <f t="shared" si="45"/>
        <v>0</v>
      </c>
      <c r="EL86" s="84">
        <v>58424</v>
      </c>
      <c r="EQ86" s="40">
        <f t="shared" si="43"/>
        <v>0</v>
      </c>
      <c r="ER86" s="84"/>
      <c r="ES86" s="84">
        <v>58424</v>
      </c>
      <c r="ET86" s="150"/>
      <c r="EU86" s="150"/>
      <c r="EV86" s="150"/>
      <c r="EW86" s="150"/>
      <c r="EY86" s="84">
        <v>58424</v>
      </c>
      <c r="EZ86" s="150"/>
      <c r="FA86" s="154"/>
      <c r="FB86" s="40">
        <f t="shared" si="55"/>
        <v>0</v>
      </c>
      <c r="FC86" s="40">
        <f t="shared" si="56"/>
        <v>0</v>
      </c>
      <c r="FE86" s="84">
        <v>58424</v>
      </c>
      <c r="FF86" s="150"/>
      <c r="FG86" s="154"/>
      <c r="FH86" s="40">
        <f t="shared" si="51"/>
        <v>0</v>
      </c>
      <c r="FI86" s="40">
        <f t="shared" si="57"/>
        <v>0</v>
      </c>
      <c r="FK86" s="84">
        <v>58424</v>
      </c>
      <c r="FL86" s="150"/>
      <c r="FM86" s="150"/>
      <c r="FN86" s="150"/>
      <c r="FO86" s="150"/>
      <c r="FP86" s="40">
        <f t="shared" si="46"/>
        <v>0</v>
      </c>
      <c r="FR86" s="84">
        <v>58424</v>
      </c>
      <c r="FS86" s="150"/>
      <c r="FT86" s="150"/>
      <c r="FU86" s="150"/>
      <c r="FV86" s="150"/>
      <c r="FW86" s="40">
        <f t="shared" si="47"/>
        <v>0</v>
      </c>
      <c r="FY86" s="84">
        <v>58424</v>
      </c>
      <c r="FZ86" s="150"/>
      <c r="GA86" s="150"/>
      <c r="GB86" s="150"/>
      <c r="GC86" s="150"/>
      <c r="GD86" s="40">
        <f t="shared" si="48"/>
        <v>0</v>
      </c>
      <c r="GF86" s="84">
        <v>58424</v>
      </c>
      <c r="GG86" s="150"/>
      <c r="GH86" s="150"/>
      <c r="GI86" s="150"/>
      <c r="GJ86" s="150"/>
      <c r="GK86" s="40">
        <f t="shared" si="49"/>
        <v>0</v>
      </c>
    </row>
    <row r="87" spans="2:193" x14ac:dyDescent="0.25">
      <c r="B87" s="84">
        <v>58622</v>
      </c>
      <c r="C87" s="84"/>
      <c r="D87" s="84">
        <v>58607</v>
      </c>
      <c r="E87" s="40">
        <f t="shared" si="58"/>
        <v>0</v>
      </c>
      <c r="F87" s="40">
        <f t="shared" si="59"/>
        <v>0</v>
      </c>
      <c r="G87" s="40">
        <f t="shared" si="60"/>
        <v>0</v>
      </c>
      <c r="H87" s="40">
        <v>0</v>
      </c>
      <c r="I87" s="40">
        <f t="shared" si="61"/>
        <v>0</v>
      </c>
      <c r="J87" s="40">
        <f>SUM(I86:I87)</f>
        <v>0</v>
      </c>
      <c r="L87" s="84">
        <v>58607</v>
      </c>
      <c r="M87" s="40"/>
      <c r="N87" s="100"/>
      <c r="O87" s="40">
        <f t="shared" si="38"/>
        <v>0</v>
      </c>
      <c r="P87" s="40"/>
      <c r="Q87" s="40"/>
      <c r="R87" s="40">
        <f t="shared" si="62"/>
        <v>0</v>
      </c>
      <c r="T87" s="84">
        <v>58607</v>
      </c>
      <c r="U87" s="40"/>
      <c r="V87" s="100"/>
      <c r="W87" s="40">
        <f t="shared" si="63"/>
        <v>0</v>
      </c>
      <c r="X87" s="40"/>
      <c r="Y87" s="40"/>
      <c r="Z87" s="40">
        <f t="shared" si="64"/>
        <v>0</v>
      </c>
      <c r="AB87" s="84">
        <v>58607</v>
      </c>
      <c r="AC87" s="40"/>
      <c r="AD87" s="100"/>
      <c r="AE87" s="40">
        <f t="shared" si="65"/>
        <v>0</v>
      </c>
      <c r="AF87" s="40"/>
      <c r="AG87" s="40"/>
      <c r="AH87" s="40">
        <f t="shared" si="66"/>
        <v>0</v>
      </c>
      <c r="AJ87" s="84">
        <v>58607</v>
      </c>
      <c r="AK87" s="40"/>
      <c r="AL87" s="100"/>
      <c r="AM87" s="40">
        <f t="shared" si="67"/>
        <v>0</v>
      </c>
      <c r="AN87" s="40"/>
      <c r="AO87" s="40"/>
      <c r="AP87" s="40">
        <f t="shared" si="68"/>
        <v>0</v>
      </c>
      <c r="AR87" s="84">
        <v>58607</v>
      </c>
      <c r="AS87" s="40"/>
      <c r="AT87" s="100"/>
      <c r="AU87" s="40">
        <f t="shared" si="69"/>
        <v>0</v>
      </c>
      <c r="AV87" s="40"/>
      <c r="AW87" s="40"/>
      <c r="AX87" s="40">
        <f t="shared" si="70"/>
        <v>0</v>
      </c>
      <c r="AZ87" s="84">
        <v>58607</v>
      </c>
      <c r="BA87" s="40"/>
      <c r="BB87" s="100"/>
      <c r="BC87" s="40"/>
      <c r="BD87" s="100"/>
      <c r="BE87" s="40">
        <f t="shared" si="50"/>
        <v>0</v>
      </c>
      <c r="BF87" s="40"/>
      <c r="BG87" s="40"/>
      <c r="BH87" s="40">
        <f t="shared" si="52"/>
        <v>0</v>
      </c>
      <c r="BJ87" s="84">
        <v>58607</v>
      </c>
      <c r="BK87" s="40"/>
      <c r="BL87" s="40"/>
      <c r="BM87" s="40"/>
      <c r="BN87" s="40"/>
      <c r="BO87" s="40">
        <f t="shared" si="53"/>
        <v>0</v>
      </c>
      <c r="BQ87" s="84">
        <v>58607</v>
      </c>
      <c r="BR87" s="40"/>
      <c r="BS87" s="40"/>
      <c r="BT87" s="40"/>
      <c r="BU87" s="40"/>
      <c r="BV87" s="40">
        <v>0</v>
      </c>
      <c r="BX87" s="84">
        <v>58607</v>
      </c>
      <c r="BY87" s="40"/>
      <c r="BZ87" s="40"/>
      <c r="CA87" s="40"/>
      <c r="CB87" s="40"/>
      <c r="CC87" s="40">
        <v>0</v>
      </c>
      <c r="CE87" s="84">
        <v>58607</v>
      </c>
      <c r="CF87" s="40"/>
      <c r="CG87" s="40"/>
      <c r="CH87" s="40"/>
      <c r="CI87" s="40"/>
      <c r="CJ87" s="40">
        <v>0</v>
      </c>
      <c r="CL87" s="84">
        <v>58607</v>
      </c>
      <c r="CM87" s="40"/>
      <c r="CN87" s="40"/>
      <c r="CO87" s="40"/>
      <c r="CP87" s="40">
        <v>0</v>
      </c>
      <c r="CR87" s="84">
        <v>58607</v>
      </c>
      <c r="CS87" s="40"/>
      <c r="CT87" s="86">
        <v>0</v>
      </c>
      <c r="CU87" s="40"/>
      <c r="CV87" s="40">
        <v>0</v>
      </c>
      <c r="CX87" s="84">
        <v>58607</v>
      </c>
      <c r="CY87" s="40"/>
      <c r="CZ87" s="86"/>
      <c r="DA87" s="40"/>
      <c r="DB87" s="40"/>
      <c r="DC87" s="40">
        <f t="shared" si="42"/>
        <v>0</v>
      </c>
      <c r="DE87" s="84">
        <v>58607</v>
      </c>
      <c r="DG87" s="40"/>
      <c r="DH87" s="86"/>
      <c r="DJ87" s="40">
        <v>0</v>
      </c>
      <c r="DL87" s="84">
        <v>58607</v>
      </c>
      <c r="DM87" s="40"/>
      <c r="DN87" s="86"/>
      <c r="DO87" s="40"/>
      <c r="DP87" s="86"/>
      <c r="DQ87" s="40"/>
      <c r="DR87" s="86"/>
      <c r="DS87" s="40"/>
      <c r="DT87" s="86"/>
      <c r="DU87" s="40"/>
      <c r="DW87" s="40">
        <f t="shared" si="54"/>
        <v>0</v>
      </c>
      <c r="DY87" s="84">
        <v>58607</v>
      </c>
      <c r="DZ87" s="40"/>
      <c r="EA87" s="86"/>
      <c r="EB87" s="40"/>
      <c r="EC87" s="40">
        <f t="shared" si="44"/>
        <v>0</v>
      </c>
      <c r="EE87" s="84">
        <v>58607</v>
      </c>
      <c r="EJ87" s="40">
        <f t="shared" si="45"/>
        <v>0</v>
      </c>
      <c r="EL87" s="84">
        <v>58607</v>
      </c>
      <c r="EQ87" s="40">
        <f t="shared" si="43"/>
        <v>0</v>
      </c>
      <c r="ER87" s="84"/>
      <c r="ES87" s="84">
        <v>58607</v>
      </c>
      <c r="ET87" s="150"/>
      <c r="EU87" s="150"/>
      <c r="EV87" s="150"/>
      <c r="EW87" s="150"/>
      <c r="EY87" s="84">
        <v>58607</v>
      </c>
      <c r="EZ87" s="150"/>
      <c r="FA87" s="154"/>
      <c r="FB87" s="40">
        <f>EZ87*FA87/2+FB88</f>
        <v>0</v>
      </c>
      <c r="FC87" s="40">
        <f t="shared" si="56"/>
        <v>0</v>
      </c>
      <c r="FE87" s="84">
        <v>58607</v>
      </c>
      <c r="FF87" s="150"/>
      <c r="FG87" s="154"/>
      <c r="FH87" s="40">
        <f>FF87*FG87/2+FH88</f>
        <v>0</v>
      </c>
      <c r="FI87" s="40">
        <f t="shared" si="57"/>
        <v>0</v>
      </c>
      <c r="FK87" s="84">
        <v>58607</v>
      </c>
      <c r="FL87" s="150"/>
      <c r="FM87" s="150"/>
      <c r="FN87" s="150"/>
      <c r="FO87" s="150"/>
      <c r="FP87" s="40">
        <f t="shared" si="46"/>
        <v>0</v>
      </c>
      <c r="FR87" s="84">
        <v>58607</v>
      </c>
      <c r="FS87" s="150"/>
      <c r="FT87" s="150"/>
      <c r="FU87" s="150"/>
      <c r="FV87" s="150"/>
      <c r="FW87" s="40">
        <f t="shared" si="47"/>
        <v>0</v>
      </c>
      <c r="FY87" s="84">
        <v>58607</v>
      </c>
      <c r="FZ87" s="150"/>
      <c r="GA87" s="150"/>
      <c r="GB87" s="150"/>
      <c r="GC87" s="150"/>
      <c r="GD87" s="40">
        <f t="shared" si="48"/>
        <v>0</v>
      </c>
      <c r="GF87" s="84">
        <v>58607</v>
      </c>
      <c r="GG87" s="150"/>
      <c r="GH87" s="150"/>
      <c r="GI87" s="150"/>
      <c r="GJ87" s="150"/>
      <c r="GK87" s="40">
        <f t="shared" si="49"/>
        <v>0</v>
      </c>
    </row>
    <row r="88" spans="2:193" x14ac:dyDescent="0.25">
      <c r="FH88" s="40"/>
    </row>
    <row r="89" spans="2:193" x14ac:dyDescent="0.25">
      <c r="B89" s="94" t="s">
        <v>33</v>
      </c>
      <c r="C89" s="94"/>
      <c r="D89" s="94"/>
      <c r="E89" s="95">
        <f t="shared" ref="E89:J89" si="71">SUM(E11:E88)</f>
        <v>4729050</v>
      </c>
      <c r="F89" s="95">
        <f t="shared" si="71"/>
        <v>0</v>
      </c>
      <c r="G89" s="95">
        <f t="shared" si="71"/>
        <v>18520950</v>
      </c>
      <c r="H89" s="95">
        <f t="shared" si="71"/>
        <v>0</v>
      </c>
      <c r="I89" s="95">
        <f t="shared" si="71"/>
        <v>23250000</v>
      </c>
      <c r="J89" s="95">
        <f t="shared" si="71"/>
        <v>23250000</v>
      </c>
      <c r="L89" s="94" t="s">
        <v>33</v>
      </c>
      <c r="M89" s="95">
        <f>SUM(M11:M88)</f>
        <v>0</v>
      </c>
      <c r="N89" s="95"/>
      <c r="O89" s="95">
        <f>SUM(O11:O88)</f>
        <v>0</v>
      </c>
      <c r="P89" s="95">
        <f>SUM(P11:P88)</f>
        <v>0</v>
      </c>
      <c r="Q89" s="95">
        <f>SUM(Q11:Q88)</f>
        <v>0</v>
      </c>
      <c r="R89" s="95">
        <f>SUM(R11:R88)</f>
        <v>0</v>
      </c>
      <c r="T89" s="94" t="s">
        <v>33</v>
      </c>
      <c r="U89" s="95">
        <f>SUM(U11:U88)</f>
        <v>0</v>
      </c>
      <c r="V89" s="95"/>
      <c r="W89" s="95">
        <f>SUM(W11:W88)</f>
        <v>0</v>
      </c>
      <c r="X89" s="95">
        <f>SUM(X11:X88)</f>
        <v>0</v>
      </c>
      <c r="Y89" s="95">
        <f>SUM(Y11:Y88)</f>
        <v>0</v>
      </c>
      <c r="Z89" s="95">
        <f>SUM(Z11:Z88)</f>
        <v>0</v>
      </c>
      <c r="AB89" s="94" t="s">
        <v>33</v>
      </c>
      <c r="AC89" s="95">
        <f>SUM(AC11:AC88)</f>
        <v>0</v>
      </c>
      <c r="AD89" s="95"/>
      <c r="AE89" s="95">
        <f>SUM(AE11:AE88)</f>
        <v>0</v>
      </c>
      <c r="AF89" s="95">
        <f>SUM(AF11:AF88)</f>
        <v>0</v>
      </c>
      <c r="AG89" s="95">
        <f>SUM(AG11:AG88)</f>
        <v>0</v>
      </c>
      <c r="AH89" s="95">
        <f>SUM(AH11:AH88)</f>
        <v>0</v>
      </c>
      <c r="AJ89" s="94" t="s">
        <v>33</v>
      </c>
      <c r="AK89" s="95">
        <f>SUM(AK11:AK88)</f>
        <v>0</v>
      </c>
      <c r="AL89" s="95"/>
      <c r="AM89" s="95">
        <f>SUM(AM11:AM88)</f>
        <v>0</v>
      </c>
      <c r="AN89" s="95">
        <f>SUM(AN11:AN88)</f>
        <v>0</v>
      </c>
      <c r="AO89" s="95">
        <f>SUM(AO11:AO88)</f>
        <v>0</v>
      </c>
      <c r="AP89" s="95">
        <f>SUM(AP11:AP88)</f>
        <v>0</v>
      </c>
      <c r="AR89" s="94" t="s">
        <v>33</v>
      </c>
      <c r="AS89" s="95">
        <f>SUM(AS11:AS88)</f>
        <v>0</v>
      </c>
      <c r="AT89" s="95"/>
      <c r="AU89" s="95">
        <f>SUM(AU11:AU88)</f>
        <v>0</v>
      </c>
      <c r="AV89" s="95">
        <f>SUM(AV11:AV88)</f>
        <v>0</v>
      </c>
      <c r="AW89" s="95">
        <f>SUM(AW11:AW88)</f>
        <v>0</v>
      </c>
      <c r="AX89" s="95">
        <f>SUM(AX11:AX88)</f>
        <v>0</v>
      </c>
      <c r="AZ89" s="94" t="s">
        <v>33</v>
      </c>
      <c r="BA89" s="95">
        <f>SUM(BA11:BA88)</f>
        <v>0</v>
      </c>
      <c r="BB89" s="95"/>
      <c r="BC89" s="95">
        <f>SUM(BC11:BC88)</f>
        <v>0</v>
      </c>
      <c r="BD89" s="95"/>
      <c r="BE89" s="95">
        <f>SUM(BE11:BE88)</f>
        <v>0</v>
      </c>
      <c r="BF89" s="95">
        <f>SUM(BF11:BF88)</f>
        <v>0</v>
      </c>
      <c r="BG89" s="95">
        <f>SUM(BG11:BG88)</f>
        <v>0</v>
      </c>
      <c r="BH89" s="95">
        <f>SUM(BH11:BH88)</f>
        <v>0</v>
      </c>
      <c r="BJ89" s="94" t="s">
        <v>33</v>
      </c>
      <c r="BK89" s="95">
        <f>SUM(BK11:BK88)</f>
        <v>0</v>
      </c>
      <c r="BL89" s="95"/>
      <c r="BM89" s="95">
        <f>SUM(BM11:BM88)</f>
        <v>0</v>
      </c>
      <c r="BN89" s="95">
        <f>SUM(BN11:BN88)</f>
        <v>0</v>
      </c>
      <c r="BO89" s="95">
        <f>SUM(BO11:BO88)</f>
        <v>0</v>
      </c>
      <c r="BQ89" s="94" t="s">
        <v>33</v>
      </c>
      <c r="BR89" s="95">
        <f>SUM(BR11:BR88)</f>
        <v>0</v>
      </c>
      <c r="BS89" s="95"/>
      <c r="BT89" s="95">
        <f>SUM(BT11:BT88)</f>
        <v>0</v>
      </c>
      <c r="BU89" s="95">
        <f>SUM(BU11:BU88)</f>
        <v>0</v>
      </c>
      <c r="BV89" s="95">
        <f>SUM(BV11:BV88)</f>
        <v>0</v>
      </c>
      <c r="BX89" s="94" t="s">
        <v>33</v>
      </c>
      <c r="BY89" s="95">
        <f>SUM(BY11:BY88)</f>
        <v>0</v>
      </c>
      <c r="BZ89" s="95"/>
      <c r="CA89" s="95">
        <f>SUM(CA11:CA88)</f>
        <v>0</v>
      </c>
      <c r="CB89" s="95">
        <f>SUM(CB11:CB88)</f>
        <v>0</v>
      </c>
      <c r="CC89" s="95">
        <f>SUM(CC11:CC88)</f>
        <v>0</v>
      </c>
      <c r="CE89" s="94" t="s">
        <v>33</v>
      </c>
      <c r="CF89" s="95">
        <f>SUM(CF11:CF88)</f>
        <v>0</v>
      </c>
      <c r="CG89" s="95"/>
      <c r="CH89" s="95">
        <f>SUM(CH11:CH88)</f>
        <v>0</v>
      </c>
      <c r="CI89" s="95">
        <f>SUM(CI11:CI88)</f>
        <v>0</v>
      </c>
      <c r="CJ89" s="95">
        <f>SUM(CJ11:CJ88)</f>
        <v>0</v>
      </c>
      <c r="CL89" s="94" t="s">
        <v>33</v>
      </c>
      <c r="CM89" s="95">
        <f>SUM(CM11:CM88)</f>
        <v>0</v>
      </c>
      <c r="CN89" s="95"/>
      <c r="CO89" s="95">
        <f>SUM(CO11:CO88)</f>
        <v>0</v>
      </c>
      <c r="CP89" s="95">
        <f>SUM(CP11:CP88)</f>
        <v>0</v>
      </c>
      <c r="CR89" s="94" t="s">
        <v>33</v>
      </c>
      <c r="CS89" s="95">
        <f>SUM(CS11:CS88)</f>
        <v>0</v>
      </c>
      <c r="CT89" s="95"/>
      <c r="CU89" s="95">
        <f>SUM(CU11:CU88)</f>
        <v>0</v>
      </c>
      <c r="CV89" s="95">
        <f>SUM(CV11:CV88)</f>
        <v>0</v>
      </c>
      <c r="CX89" s="94" t="s">
        <v>33</v>
      </c>
      <c r="CY89" s="95">
        <f>SUM(CY11:CY88)</f>
        <v>0</v>
      </c>
      <c r="CZ89" s="95"/>
      <c r="DA89" s="95">
        <f>SUM(DA11:DA88)</f>
        <v>0</v>
      </c>
      <c r="DB89" s="95">
        <f>SUM(DB11:DB88)</f>
        <v>0</v>
      </c>
      <c r="DC89" s="95">
        <f>SUM(DC11:DC88)</f>
        <v>0</v>
      </c>
      <c r="DD89" s="94"/>
      <c r="DE89" s="94" t="s">
        <v>33</v>
      </c>
      <c r="DF89" s="95">
        <f>SUM(DF11:DF88)</f>
        <v>0</v>
      </c>
      <c r="DG89" s="95"/>
      <c r="DH89" s="95"/>
      <c r="DI89" s="95">
        <f>SUM(DI11:DI88)</f>
        <v>0</v>
      </c>
      <c r="DJ89" s="95">
        <f>SUM(DJ11:DJ88)</f>
        <v>0</v>
      </c>
      <c r="DK89" s="150"/>
      <c r="DL89" s="94" t="s">
        <v>33</v>
      </c>
      <c r="DM89" s="95">
        <f>SUM(DM11:DM88)</f>
        <v>0</v>
      </c>
      <c r="DN89" s="95"/>
      <c r="DO89" s="95">
        <f>SUM(DO11:DO88)</f>
        <v>0</v>
      </c>
      <c r="DP89" s="95"/>
      <c r="DQ89" s="95">
        <f>SUM(DQ11:DQ88)</f>
        <v>0</v>
      </c>
      <c r="DR89" s="95"/>
      <c r="DS89" s="95">
        <f>SUM(DS11:DS88)</f>
        <v>0</v>
      </c>
      <c r="DT89" s="95"/>
      <c r="DU89" s="95">
        <f>SUM(DU11:DU88)</f>
        <v>0</v>
      </c>
      <c r="DV89" s="95">
        <f>SUM(DV11:DV88)</f>
        <v>0</v>
      </c>
      <c r="DW89" s="95">
        <f>SUM(DW11:DW88)</f>
        <v>0</v>
      </c>
      <c r="DY89" s="94" t="s">
        <v>33</v>
      </c>
      <c r="DZ89" s="95">
        <f>SUM(DZ11:DZ88)</f>
        <v>0</v>
      </c>
      <c r="EA89" s="95"/>
      <c r="EB89" s="95">
        <f>SUM(EB11:EB88)</f>
        <v>0</v>
      </c>
      <c r="EC89" s="95">
        <f>SUM(EC11:EC88)</f>
        <v>0</v>
      </c>
      <c r="ED89" s="150"/>
      <c r="EE89" s="94" t="s">
        <v>33</v>
      </c>
      <c r="EF89" s="95">
        <f>SUM(EF11:EF88)</f>
        <v>0</v>
      </c>
      <c r="EG89" s="95"/>
      <c r="EH89" s="95">
        <f>SUM(EH11:EH88)</f>
        <v>0</v>
      </c>
      <c r="EI89" s="95">
        <f>SUM(EI11:EI88)</f>
        <v>0</v>
      </c>
      <c r="EJ89" s="95">
        <f>SUM(EJ11:EJ88)</f>
        <v>0</v>
      </c>
      <c r="EK89" s="150"/>
      <c r="EL89" s="94" t="s">
        <v>33</v>
      </c>
      <c r="EM89" s="95">
        <f>SUM(EM11:EM88)</f>
        <v>0</v>
      </c>
      <c r="EN89" s="95"/>
      <c r="EO89" s="95">
        <f>SUM(EO11:EO88)</f>
        <v>0</v>
      </c>
      <c r="EP89" s="95">
        <f>SUM(EP11:EP88)</f>
        <v>0</v>
      </c>
      <c r="EQ89" s="95">
        <f>SUM(EQ11:EQ88)</f>
        <v>0</v>
      </c>
      <c r="ER89" s="150"/>
      <c r="ES89" s="94" t="s">
        <v>33</v>
      </c>
      <c r="ET89" s="95">
        <f>SUM(ET11:ET88)</f>
        <v>0</v>
      </c>
      <c r="EU89" s="95">
        <f>SUM(EU11:EU88)</f>
        <v>0</v>
      </c>
      <c r="EV89" s="95">
        <f>SUM(EV11:EV88)</f>
        <v>0</v>
      </c>
      <c r="EW89" s="95">
        <f>SUM(EW11:EW88)</f>
        <v>0</v>
      </c>
      <c r="EX89" s="150"/>
      <c r="EY89" s="94" t="s">
        <v>33</v>
      </c>
      <c r="EZ89" s="95">
        <f>SUM(EZ11:EZ88)</f>
        <v>0</v>
      </c>
      <c r="FA89" s="95">
        <v>1.1550000000000002</v>
      </c>
      <c r="FB89" s="95">
        <f>SUM(FB11:FB88)</f>
        <v>0</v>
      </c>
      <c r="FC89" s="95">
        <f>SUM(FC11:FC88)</f>
        <v>0</v>
      </c>
      <c r="FD89" s="150"/>
      <c r="FE89" s="94" t="s">
        <v>33</v>
      </c>
      <c r="FF89" s="95">
        <f>SUM(FF11:FF88)</f>
        <v>0</v>
      </c>
      <c r="FG89" s="95">
        <v>0.495</v>
      </c>
      <c r="FH89" s="95">
        <f>SUM(FH11:FH88)</f>
        <v>0</v>
      </c>
      <c r="FI89" s="95">
        <f>SUM(FI11:FI88)</f>
        <v>0</v>
      </c>
      <c r="FJ89" s="150"/>
      <c r="FK89" s="94" t="s">
        <v>33</v>
      </c>
      <c r="FL89" s="95">
        <f>SUM(FL11:FL88)</f>
        <v>4729050</v>
      </c>
      <c r="FM89" s="95"/>
      <c r="FN89" s="95">
        <f>SUM(FN11:FN88)</f>
        <v>0</v>
      </c>
      <c r="FO89" s="95">
        <f>SUM(FO11:FO88)</f>
        <v>18520950</v>
      </c>
      <c r="FP89" s="95">
        <f>SUM(FP11:FP88)</f>
        <v>23250000</v>
      </c>
      <c r="FR89" s="94" t="s">
        <v>33</v>
      </c>
      <c r="FS89" s="95">
        <f>SUM(FS11:FS88)</f>
        <v>0</v>
      </c>
      <c r="FT89" s="95"/>
      <c r="FU89" s="95">
        <f>SUM(FU11:FU88)</f>
        <v>0</v>
      </c>
      <c r="FV89" s="95">
        <f>SUM(FV11:FV88)</f>
        <v>0</v>
      </c>
      <c r="FW89" s="95">
        <f>SUM(FW11:FW88)</f>
        <v>0</v>
      </c>
      <c r="FY89" s="94" t="s">
        <v>33</v>
      </c>
      <c r="FZ89" s="95">
        <f>SUM(FZ11:FZ88)</f>
        <v>0</v>
      </c>
      <c r="GA89" s="95"/>
      <c r="GB89" s="95">
        <f>SUM(GB11:GB88)</f>
        <v>0</v>
      </c>
      <c r="GC89" s="95">
        <f>SUM(GC11:GC88)</f>
        <v>0</v>
      </c>
      <c r="GD89" s="95">
        <f>SUM(GD11:GD88)</f>
        <v>0</v>
      </c>
      <c r="GF89" s="94" t="s">
        <v>33</v>
      </c>
      <c r="GG89" s="95">
        <f>SUM(GG11:GG88)</f>
        <v>0</v>
      </c>
      <c r="GH89" s="95"/>
      <c r="GI89" s="95">
        <f>SUM(GI11:GI88)</f>
        <v>0</v>
      </c>
      <c r="GJ89" s="95">
        <f>SUM(GJ11:GJ88)</f>
        <v>0</v>
      </c>
      <c r="GK89" s="95">
        <f>SUM(GK11:GK88)</f>
        <v>0</v>
      </c>
    </row>
    <row r="90" spans="2:193" x14ac:dyDescent="0.25">
      <c r="L90" s="96"/>
      <c r="M90" s="97"/>
      <c r="N90" s="97"/>
      <c r="O90" s="97"/>
      <c r="P90" s="97"/>
      <c r="Q90" s="72"/>
      <c r="T90" s="96"/>
      <c r="U90" s="97"/>
      <c r="V90" s="97"/>
      <c r="W90" s="97"/>
      <c r="X90" s="97"/>
      <c r="Y90" s="72"/>
      <c r="AB90" s="96"/>
      <c r="AC90" s="97"/>
      <c r="AD90" s="97"/>
      <c r="AE90" s="97"/>
      <c r="AF90" s="97"/>
      <c r="AG90" s="72"/>
      <c r="AJ90" s="96"/>
      <c r="AK90" s="97"/>
      <c r="AL90" s="97"/>
      <c r="AM90" s="97"/>
      <c r="AN90" s="97"/>
      <c r="AO90" s="72"/>
      <c r="AR90" s="96"/>
      <c r="AS90" s="97"/>
      <c r="AT90" s="97"/>
      <c r="AU90" s="97"/>
      <c r="AV90" s="97"/>
      <c r="AW90" s="72"/>
      <c r="AZ90" s="96"/>
      <c r="BA90" s="97"/>
      <c r="BB90" s="97"/>
      <c r="BC90" s="97"/>
      <c r="BD90" s="97"/>
      <c r="BE90" s="97"/>
      <c r="BF90" s="97"/>
      <c r="BG90" s="72"/>
      <c r="BJ90" s="96"/>
      <c r="BK90" s="97"/>
      <c r="BL90" s="97"/>
      <c r="BM90" s="97"/>
      <c r="BN90" s="97"/>
      <c r="BQ90" s="96"/>
      <c r="BR90" s="97"/>
      <c r="BS90" s="97"/>
      <c r="BT90" s="97"/>
      <c r="BU90" s="97"/>
      <c r="BX90" s="96"/>
      <c r="BY90" s="97"/>
      <c r="BZ90" s="97"/>
      <c r="CA90" s="97"/>
      <c r="CB90" s="97"/>
      <c r="CE90" s="96"/>
      <c r="CF90" s="97"/>
      <c r="CG90" s="97"/>
      <c r="CH90" s="97"/>
      <c r="CI90" s="97"/>
      <c r="CL90" s="96"/>
      <c r="CM90" s="97"/>
      <c r="CN90" s="97"/>
      <c r="CO90" s="97"/>
      <c r="CP90" s="97"/>
      <c r="CR90" s="96"/>
      <c r="CS90" s="97"/>
      <c r="CT90" s="97"/>
      <c r="CU90" s="97"/>
      <c r="CV90" s="97"/>
      <c r="CX90" s="96"/>
      <c r="CY90" s="97"/>
      <c r="CZ90" s="97"/>
      <c r="DA90" s="97"/>
      <c r="DB90" s="97"/>
      <c r="DG90" s="97"/>
    </row>
    <row r="91" spans="2:193" x14ac:dyDescent="0.25">
      <c r="L91" s="98"/>
      <c r="M91" s="72"/>
      <c r="N91" s="72"/>
      <c r="O91" s="72"/>
      <c r="P91" s="72"/>
      <c r="Q91" s="72"/>
      <c r="T91" s="98"/>
      <c r="U91" s="72"/>
      <c r="V91" s="72"/>
      <c r="W91" s="72"/>
      <c r="X91" s="72"/>
      <c r="Y91" s="72"/>
      <c r="AB91" s="98"/>
      <c r="AC91" s="72"/>
      <c r="AD91" s="72"/>
      <c r="AE91" s="72"/>
      <c r="AF91" s="72"/>
      <c r="AG91" s="72"/>
      <c r="AJ91" s="98"/>
      <c r="AK91" s="72"/>
      <c r="AL91" s="72"/>
      <c r="AM91" s="72"/>
      <c r="AN91" s="72"/>
      <c r="AO91" s="72"/>
      <c r="AR91" s="98"/>
      <c r="AS91" s="72"/>
      <c r="AT91" s="72"/>
      <c r="AU91" s="72"/>
      <c r="AV91" s="72"/>
      <c r="AW91" s="72"/>
      <c r="AZ91" s="98"/>
      <c r="BA91" s="72"/>
      <c r="BB91" s="72"/>
      <c r="BC91" s="72"/>
      <c r="BD91" s="72"/>
      <c r="BE91" s="72"/>
      <c r="BF91" s="72"/>
      <c r="BG91" s="72"/>
      <c r="BJ91" s="98"/>
      <c r="BK91" s="72"/>
      <c r="BL91" s="72"/>
      <c r="BM91" s="72"/>
      <c r="BN91" s="72"/>
      <c r="BQ91" s="98"/>
      <c r="BR91" s="72"/>
      <c r="BS91" s="72"/>
      <c r="BT91" s="72"/>
      <c r="BU91" s="72"/>
      <c r="BX91" s="98"/>
      <c r="BY91" s="72"/>
      <c r="BZ91" s="72"/>
      <c r="CA91" s="72"/>
      <c r="CB91" s="72"/>
      <c r="CE91" s="98"/>
      <c r="CF91" s="72"/>
      <c r="CG91" s="72"/>
      <c r="CH91" s="72"/>
      <c r="CI91" s="72"/>
      <c r="CL91" s="98"/>
      <c r="CM91" s="72"/>
      <c r="CN91" s="72"/>
      <c r="CO91" s="72"/>
      <c r="CP91" s="72"/>
      <c r="CR91" s="98"/>
      <c r="CS91" s="72"/>
      <c r="CT91" s="72"/>
      <c r="CU91" s="72"/>
      <c r="CV91" s="72"/>
      <c r="CX91" s="98"/>
      <c r="CY91" s="72"/>
      <c r="CZ91" s="72"/>
      <c r="DA91" s="72"/>
      <c r="DB91" s="72"/>
      <c r="DG91" s="72"/>
    </row>
    <row r="92" spans="2:193" x14ac:dyDescent="0.25">
      <c r="L92" s="150"/>
      <c r="M92" s="150"/>
      <c r="N92" s="150"/>
      <c r="O92" s="150"/>
      <c r="P92" s="150"/>
      <c r="Q92" s="150"/>
      <c r="R92" s="150"/>
      <c r="T92" s="150"/>
      <c r="U92" s="150"/>
      <c r="V92" s="150"/>
      <c r="W92" s="150"/>
      <c r="X92" s="150"/>
      <c r="Y92" s="150"/>
      <c r="Z92" s="150"/>
      <c r="AB92" s="150"/>
      <c r="AC92" s="150"/>
      <c r="AD92" s="150"/>
      <c r="AE92" s="150"/>
      <c r="AF92" s="150"/>
      <c r="AG92" s="150"/>
      <c r="AH92" s="150"/>
      <c r="AJ92" s="150"/>
      <c r="AK92" s="150"/>
      <c r="AL92" s="150"/>
      <c r="AM92" s="150"/>
      <c r="AN92" s="150"/>
      <c r="AO92" s="150"/>
      <c r="AP92" s="150"/>
      <c r="AR92" s="150"/>
      <c r="AS92" s="150"/>
      <c r="AT92" s="150"/>
      <c r="AU92" s="150"/>
      <c r="AV92" s="150"/>
      <c r="AW92" s="150"/>
      <c r="AX92" s="150"/>
      <c r="AZ92" s="150"/>
      <c r="BA92" s="150"/>
      <c r="BB92" s="150"/>
      <c r="BC92" s="150"/>
      <c r="BD92" s="150"/>
      <c r="BE92" s="150"/>
      <c r="BF92" s="150"/>
      <c r="BG92" s="150"/>
      <c r="BH92" s="150"/>
      <c r="BJ92" s="150"/>
      <c r="BK92" s="150"/>
      <c r="BL92" s="150"/>
      <c r="BM92" s="150"/>
      <c r="BN92" s="150"/>
      <c r="BO92" s="150"/>
      <c r="BQ92" s="150"/>
      <c r="BR92" s="150"/>
      <c r="BS92" s="150"/>
      <c r="BT92" s="150"/>
      <c r="BU92" s="150"/>
      <c r="BV92" s="150"/>
      <c r="BX92" s="150"/>
      <c r="BY92" s="150"/>
      <c r="BZ92" s="150"/>
      <c r="CA92" s="150"/>
      <c r="CB92" s="150"/>
      <c r="CC92" s="150"/>
      <c r="CE92" s="150"/>
      <c r="CF92" s="150"/>
      <c r="CG92" s="150"/>
      <c r="CH92" s="150"/>
      <c r="CI92" s="150"/>
      <c r="CJ92" s="150"/>
      <c r="CL92" s="150"/>
      <c r="CM92" s="150"/>
      <c r="CN92" s="150"/>
      <c r="CO92" s="150"/>
      <c r="CP92" s="150"/>
      <c r="CR92" s="150"/>
      <c r="CS92" s="150"/>
      <c r="CT92" s="150"/>
      <c r="CU92" s="150"/>
      <c r="CV92" s="150"/>
      <c r="CW92" s="150"/>
      <c r="CX92" s="150"/>
      <c r="CY92" s="150"/>
      <c r="CZ92" s="150"/>
      <c r="DA92" s="150"/>
      <c r="DB92" s="150"/>
      <c r="DC92" s="150"/>
      <c r="DG92" s="150"/>
    </row>
    <row r="93" spans="2:193" x14ac:dyDescent="0.25">
      <c r="L93" s="150"/>
      <c r="M93" s="150"/>
      <c r="N93" s="150"/>
      <c r="O93" s="150"/>
      <c r="P93" s="150"/>
      <c r="Q93" s="150"/>
      <c r="R93" s="150"/>
      <c r="T93" s="150"/>
      <c r="U93" s="150"/>
      <c r="V93" s="150"/>
      <c r="W93" s="150"/>
      <c r="X93" s="150"/>
      <c r="Y93" s="150"/>
      <c r="Z93" s="150"/>
      <c r="AB93" s="150"/>
      <c r="AC93" s="150"/>
      <c r="AD93" s="150"/>
      <c r="AE93" s="150"/>
      <c r="AF93" s="150"/>
      <c r="AG93" s="150"/>
      <c r="AH93" s="150"/>
      <c r="AJ93" s="150"/>
      <c r="AK93" s="150"/>
      <c r="AL93" s="150"/>
      <c r="AM93" s="150"/>
      <c r="AN93" s="150"/>
      <c r="AO93" s="150"/>
      <c r="AP93" s="150"/>
      <c r="AR93" s="150"/>
      <c r="AS93" s="150"/>
      <c r="AT93" s="150"/>
      <c r="AU93" s="150"/>
      <c r="AV93" s="150"/>
      <c r="AW93" s="150"/>
      <c r="AX93" s="150"/>
      <c r="AZ93" s="150"/>
      <c r="BA93" s="150"/>
      <c r="BB93" s="150"/>
      <c r="BC93" s="150"/>
      <c r="BD93" s="150"/>
      <c r="BE93" s="150"/>
      <c r="BF93" s="150"/>
      <c r="BG93" s="150"/>
      <c r="BH93" s="150"/>
      <c r="BJ93" s="150"/>
      <c r="BK93" s="150"/>
      <c r="BL93" s="150"/>
      <c r="BM93" s="150"/>
      <c r="BN93" s="150"/>
      <c r="BO93" s="150"/>
      <c r="BQ93" s="150"/>
      <c r="BR93" s="150"/>
      <c r="BS93" s="150"/>
      <c r="BT93" s="150"/>
      <c r="BU93" s="150"/>
      <c r="BV93" s="150"/>
      <c r="BX93" s="150"/>
      <c r="BY93" s="150"/>
      <c r="BZ93" s="150"/>
      <c r="CA93" s="150"/>
      <c r="CB93" s="150"/>
      <c r="CC93" s="150"/>
      <c r="CE93" s="150"/>
      <c r="CF93" s="150"/>
      <c r="CG93" s="150"/>
      <c r="CH93" s="150"/>
      <c r="CI93" s="150"/>
      <c r="CJ93" s="150"/>
      <c r="CL93" s="150"/>
      <c r="CM93" s="150"/>
      <c r="CN93" s="150"/>
      <c r="CO93" s="150"/>
      <c r="CP93" s="150"/>
      <c r="CR93" s="150"/>
      <c r="CS93" s="150"/>
      <c r="CT93" s="150"/>
      <c r="CU93" s="150"/>
      <c r="CV93" s="150"/>
      <c r="CW93" s="150"/>
      <c r="CX93" s="150"/>
      <c r="CY93" s="150"/>
      <c r="CZ93" s="150"/>
      <c r="DA93" s="150"/>
      <c r="DB93" s="150"/>
      <c r="DC93" s="150"/>
      <c r="DG93" s="150"/>
    </row>
    <row r="94" spans="2:193" x14ac:dyDescent="0.25">
      <c r="L94" s="150"/>
      <c r="M94" s="150"/>
      <c r="N94" s="150"/>
      <c r="O94" s="150"/>
      <c r="P94" s="150"/>
      <c r="Q94" s="150"/>
      <c r="R94" s="150"/>
      <c r="T94" s="150"/>
      <c r="U94" s="150"/>
      <c r="V94" s="150"/>
      <c r="W94" s="150"/>
      <c r="X94" s="150"/>
      <c r="Y94" s="150"/>
      <c r="Z94" s="150"/>
      <c r="AB94" s="150"/>
      <c r="AC94" s="150"/>
      <c r="AD94" s="150"/>
      <c r="AE94" s="150"/>
      <c r="AF94" s="150"/>
      <c r="AG94" s="150"/>
      <c r="AH94" s="150"/>
      <c r="AJ94" s="150"/>
      <c r="AK94" s="150"/>
      <c r="AL94" s="150"/>
      <c r="AM94" s="150"/>
      <c r="AN94" s="150"/>
      <c r="AO94" s="150"/>
      <c r="AP94" s="150"/>
      <c r="AR94" s="150"/>
      <c r="AS94" s="150"/>
      <c r="AT94" s="150"/>
      <c r="AU94" s="150"/>
      <c r="AV94" s="150"/>
      <c r="AW94" s="150"/>
      <c r="AX94" s="150"/>
      <c r="AZ94" s="150"/>
      <c r="BA94" s="150"/>
      <c r="BB94" s="150"/>
      <c r="BC94" s="150"/>
      <c r="BD94" s="150"/>
      <c r="BE94" s="150"/>
      <c r="BF94" s="150"/>
      <c r="BG94" s="150"/>
      <c r="BH94" s="150"/>
      <c r="BJ94" s="150"/>
      <c r="BK94" s="150"/>
      <c r="BL94" s="150"/>
      <c r="BM94" s="150"/>
      <c r="BN94" s="150"/>
      <c r="BO94" s="150"/>
      <c r="BQ94" s="150"/>
      <c r="BR94" s="150"/>
      <c r="BS94" s="150"/>
      <c r="BT94" s="150"/>
      <c r="BU94" s="150"/>
      <c r="BV94" s="150"/>
      <c r="BX94" s="150"/>
      <c r="BY94" s="150"/>
      <c r="BZ94" s="150"/>
      <c r="CA94" s="150"/>
      <c r="CB94" s="150"/>
      <c r="CC94" s="150"/>
      <c r="CE94" s="150"/>
      <c r="CF94" s="150"/>
      <c r="CG94" s="150"/>
      <c r="CH94" s="150"/>
      <c r="CI94" s="150"/>
      <c r="CJ94" s="150"/>
      <c r="CL94" s="150"/>
      <c r="CM94" s="150"/>
      <c r="CN94" s="150"/>
      <c r="CO94" s="150"/>
      <c r="CP94" s="150"/>
      <c r="CR94" s="150"/>
      <c r="CS94" s="150"/>
      <c r="CT94" s="150"/>
      <c r="CU94" s="150"/>
      <c r="CV94" s="150"/>
      <c r="CW94" s="150"/>
      <c r="CX94" s="150"/>
      <c r="CY94" s="150"/>
      <c r="CZ94" s="150"/>
      <c r="DA94" s="150"/>
      <c r="DB94" s="150"/>
      <c r="DC94" s="150"/>
      <c r="DG94" s="150"/>
    </row>
    <row r="95" spans="2:193" x14ac:dyDescent="0.25">
      <c r="L95" s="150"/>
      <c r="M95" s="150"/>
      <c r="N95" s="150"/>
      <c r="O95" s="150"/>
      <c r="P95" s="150"/>
      <c r="Q95" s="150"/>
      <c r="R95" s="150"/>
      <c r="T95" s="150"/>
      <c r="U95" s="150"/>
      <c r="V95" s="150"/>
      <c r="W95" s="150"/>
      <c r="X95" s="150"/>
      <c r="Y95" s="150"/>
      <c r="Z95" s="150"/>
      <c r="AB95" s="150"/>
      <c r="AC95" s="150"/>
      <c r="AD95" s="150"/>
      <c r="AE95" s="150"/>
      <c r="AF95" s="150"/>
      <c r="AG95" s="150"/>
      <c r="AH95" s="150"/>
      <c r="AJ95" s="150"/>
      <c r="AK95" s="150"/>
      <c r="AL95" s="150"/>
      <c r="AM95" s="150"/>
      <c r="AN95" s="150"/>
      <c r="AO95" s="150"/>
      <c r="AP95" s="150"/>
      <c r="AR95" s="150"/>
      <c r="AS95" s="150"/>
      <c r="AT95" s="150"/>
      <c r="AU95" s="150"/>
      <c r="AV95" s="150"/>
      <c r="AW95" s="150"/>
      <c r="AX95" s="150"/>
      <c r="AZ95" s="150"/>
      <c r="BA95" s="150"/>
      <c r="BB95" s="150"/>
      <c r="BC95" s="150"/>
      <c r="BD95" s="150"/>
      <c r="BE95" s="150"/>
      <c r="BF95" s="150"/>
      <c r="BG95" s="150"/>
      <c r="BH95" s="150"/>
      <c r="BJ95" s="150"/>
      <c r="BK95" s="150"/>
      <c r="BL95" s="150"/>
      <c r="BM95" s="150"/>
      <c r="BN95" s="150"/>
      <c r="BO95" s="150"/>
      <c r="BQ95" s="150"/>
      <c r="BR95" s="150"/>
      <c r="BS95" s="150"/>
      <c r="BT95" s="150"/>
      <c r="BU95" s="150"/>
      <c r="BV95" s="150"/>
      <c r="BX95" s="150"/>
      <c r="BY95" s="150"/>
      <c r="BZ95" s="150"/>
      <c r="CA95" s="150"/>
      <c r="CB95" s="150"/>
      <c r="CC95" s="150"/>
      <c r="CE95" s="150"/>
      <c r="CF95" s="150"/>
      <c r="CG95" s="150"/>
      <c r="CH95" s="150"/>
      <c r="CI95" s="150"/>
      <c r="CJ95" s="150"/>
      <c r="CL95" s="150"/>
      <c r="CM95" s="150"/>
      <c r="CN95" s="150"/>
      <c r="CO95" s="150"/>
      <c r="CP95" s="150"/>
      <c r="CR95" s="150"/>
      <c r="CS95" s="150"/>
      <c r="CT95" s="150"/>
      <c r="CU95" s="150"/>
      <c r="CV95" s="150"/>
      <c r="CW95" s="150"/>
      <c r="CX95" s="150"/>
      <c r="CY95" s="150"/>
      <c r="CZ95" s="150"/>
      <c r="DA95" s="150"/>
      <c r="DB95" s="150"/>
      <c r="DC95" s="150"/>
      <c r="DG95" s="150"/>
    </row>
    <row r="96" spans="2:193" x14ac:dyDescent="0.25">
      <c r="L96" s="150"/>
      <c r="M96" s="150"/>
      <c r="N96" s="150"/>
      <c r="O96" s="150"/>
      <c r="P96" s="150"/>
      <c r="Q96" s="150"/>
      <c r="R96" s="150"/>
      <c r="T96" s="150"/>
      <c r="U96" s="150"/>
      <c r="V96" s="150"/>
      <c r="W96" s="150"/>
      <c r="X96" s="150"/>
      <c r="Y96" s="150"/>
      <c r="Z96" s="150"/>
      <c r="AB96" s="150"/>
      <c r="AC96" s="150"/>
      <c r="AD96" s="150"/>
      <c r="AE96" s="150"/>
      <c r="AF96" s="150"/>
      <c r="AG96" s="150"/>
      <c r="AH96" s="150"/>
      <c r="AJ96" s="150"/>
      <c r="AK96" s="150"/>
      <c r="AL96" s="150"/>
      <c r="AM96" s="150"/>
      <c r="AN96" s="150"/>
      <c r="AO96" s="150"/>
      <c r="AP96" s="150"/>
      <c r="AR96" s="150"/>
      <c r="AS96" s="150"/>
      <c r="AT96" s="150"/>
      <c r="AU96" s="150"/>
      <c r="AV96" s="150"/>
      <c r="AW96" s="150"/>
      <c r="AX96" s="150"/>
      <c r="AZ96" s="150"/>
      <c r="BA96" s="150"/>
      <c r="BB96" s="150"/>
      <c r="BC96" s="150"/>
      <c r="BD96" s="150"/>
      <c r="BE96" s="150"/>
      <c r="BF96" s="150"/>
      <c r="BG96" s="150"/>
      <c r="BH96" s="150"/>
      <c r="BJ96" s="150"/>
      <c r="BK96" s="150"/>
      <c r="BL96" s="150"/>
      <c r="BM96" s="150"/>
      <c r="BN96" s="150"/>
      <c r="BO96" s="150"/>
      <c r="BQ96" s="150"/>
      <c r="BR96" s="150"/>
      <c r="BS96" s="150"/>
      <c r="BT96" s="150"/>
      <c r="BU96" s="150"/>
      <c r="BV96" s="150"/>
      <c r="BX96" s="150"/>
      <c r="BY96" s="150"/>
      <c r="BZ96" s="150"/>
      <c r="CA96" s="150"/>
      <c r="CB96" s="150"/>
      <c r="CC96" s="150"/>
      <c r="CE96" s="150"/>
      <c r="CF96" s="150"/>
      <c r="CG96" s="150"/>
      <c r="CH96" s="150"/>
      <c r="CI96" s="150"/>
      <c r="CJ96" s="150"/>
      <c r="CL96" s="150"/>
      <c r="CM96" s="150"/>
      <c r="CN96" s="150"/>
      <c r="CO96" s="150"/>
      <c r="CP96" s="150"/>
      <c r="CR96" s="150"/>
      <c r="CS96" s="150"/>
      <c r="CT96" s="150"/>
      <c r="CU96" s="150"/>
      <c r="CV96" s="150"/>
      <c r="CW96" s="150"/>
      <c r="CX96" s="150"/>
      <c r="CY96" s="150"/>
      <c r="CZ96" s="150"/>
      <c r="DA96" s="150"/>
      <c r="DB96" s="150"/>
      <c r="DC96" s="150"/>
      <c r="DG96" s="150"/>
    </row>
    <row r="97" spans="12:111" x14ac:dyDescent="0.25">
      <c r="L97" s="150"/>
      <c r="M97" s="150"/>
      <c r="N97" s="150"/>
      <c r="O97" s="150"/>
      <c r="P97" s="150"/>
      <c r="Q97" s="150"/>
      <c r="R97" s="150"/>
      <c r="T97" s="150"/>
      <c r="U97" s="150"/>
      <c r="V97" s="150"/>
      <c r="W97" s="150"/>
      <c r="X97" s="150"/>
      <c r="Y97" s="150"/>
      <c r="Z97" s="150"/>
      <c r="AB97" s="150"/>
      <c r="AC97" s="150"/>
      <c r="AD97" s="150"/>
      <c r="AE97" s="150"/>
      <c r="AF97" s="150"/>
      <c r="AG97" s="150"/>
      <c r="AH97" s="150"/>
      <c r="AJ97" s="150"/>
      <c r="AK97" s="150"/>
      <c r="AL97" s="150"/>
      <c r="AM97" s="150"/>
      <c r="AN97" s="150"/>
      <c r="AO97" s="150"/>
      <c r="AP97" s="150"/>
      <c r="AR97" s="150"/>
      <c r="AS97" s="150"/>
      <c r="AT97" s="150"/>
      <c r="AU97" s="150"/>
      <c r="AV97" s="150"/>
      <c r="AW97" s="150"/>
      <c r="AX97" s="150"/>
      <c r="AZ97" s="150"/>
      <c r="BA97" s="150"/>
      <c r="BB97" s="150"/>
      <c r="BC97" s="150"/>
      <c r="BD97" s="150"/>
      <c r="BE97" s="150"/>
      <c r="BF97" s="150"/>
      <c r="BG97" s="150"/>
      <c r="BH97" s="150"/>
      <c r="BJ97" s="150"/>
      <c r="BK97" s="150"/>
      <c r="BL97" s="150"/>
      <c r="BM97" s="150"/>
      <c r="BN97" s="150"/>
      <c r="BO97" s="150"/>
      <c r="BQ97" s="150"/>
      <c r="BR97" s="150"/>
      <c r="BS97" s="150"/>
      <c r="BT97" s="150"/>
      <c r="BU97" s="150"/>
      <c r="BV97" s="150"/>
      <c r="BX97" s="150"/>
      <c r="BY97" s="150"/>
      <c r="BZ97" s="150"/>
      <c r="CA97" s="150"/>
      <c r="CB97" s="150"/>
      <c r="CC97" s="150"/>
      <c r="CE97" s="150"/>
      <c r="CF97" s="150"/>
      <c r="CG97" s="150"/>
      <c r="CH97" s="150"/>
      <c r="CI97" s="150"/>
      <c r="CJ97" s="150"/>
      <c r="CL97" s="150"/>
      <c r="CM97" s="150"/>
      <c r="CN97" s="150"/>
      <c r="CO97" s="150"/>
      <c r="CP97" s="150"/>
      <c r="CR97" s="150"/>
      <c r="CS97" s="150"/>
      <c r="CT97" s="150"/>
      <c r="CU97" s="150"/>
      <c r="CV97" s="150"/>
      <c r="CW97" s="150"/>
      <c r="CX97" s="150"/>
      <c r="CY97" s="150"/>
      <c r="CZ97" s="150"/>
      <c r="DA97" s="150"/>
      <c r="DB97" s="150"/>
      <c r="DC97" s="150"/>
      <c r="DG97" s="150"/>
    </row>
  </sheetData>
  <pageMargins left="0.75" right="0.75" top="0.75" bottom="0.75" header="0.25" footer="0.25"/>
  <pageSetup scale="45" fitToWidth="25" orientation="portrait" r:id="rId1"/>
  <headerFooter alignWithMargins="0"/>
  <colBreaks count="15" manualBreakCount="15">
    <brk id="10" max="1048575" man="1"/>
    <brk id="26" max="1048575" man="1"/>
    <brk id="42" max="1048575" man="1"/>
    <brk id="50" max="1048575" man="1"/>
    <brk id="60" min="3" max="88" man="1"/>
    <brk id="67" max="1048575" man="1"/>
    <brk id="81" max="1048575" man="1"/>
    <brk id="94" max="1048575" man="1"/>
    <brk id="114" max="1048575" man="1"/>
    <brk id="127" max="1048575" man="1"/>
    <brk id="133" max="1048575" man="1"/>
    <brk id="147" min="3" max="88" man="1"/>
    <brk id="165" max="1048575" man="1"/>
    <brk id="179" max="1048575" man="1"/>
    <brk id="19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325BB-6C7B-4535-B18B-14AE48124AD2}">
  <dimension ref="B2:I171"/>
  <sheetViews>
    <sheetView topLeftCell="A128" zoomScale="90" zoomScaleNormal="90" zoomScaleSheetLayoutView="70" workbookViewId="0">
      <selection activeCell="F162" sqref="F162"/>
    </sheetView>
  </sheetViews>
  <sheetFormatPr defaultColWidth="10.7109375" defaultRowHeight="13.2" x14ac:dyDescent="0.25"/>
  <cols>
    <col min="1" max="1" width="4" style="39" customWidth="1"/>
    <col min="2" max="5" width="15.85546875" style="39" customWidth="1"/>
    <col min="6" max="6" width="17.85546875" style="39" bestFit="1" customWidth="1"/>
    <col min="7" max="7" width="16.85546875" style="39" bestFit="1" customWidth="1"/>
    <col min="8" max="8" width="17.7109375" style="39" customWidth="1"/>
    <col min="9" max="9" width="14.85546875" style="39" bestFit="1" customWidth="1"/>
    <col min="10" max="16384" width="10.7109375" style="39"/>
  </cols>
  <sheetData>
    <row r="2" spans="2:8" s="120" customFormat="1" ht="17.399999999999999" x14ac:dyDescent="0.3">
      <c r="B2" s="52" t="s">
        <v>119</v>
      </c>
      <c r="C2" s="52"/>
      <c r="D2" s="52"/>
      <c r="E2" s="52"/>
      <c r="F2" s="119"/>
      <c r="G2" s="119"/>
      <c r="H2" s="119"/>
    </row>
    <row r="3" spans="2:8" s="120" customFormat="1" ht="15.6" x14ac:dyDescent="0.3">
      <c r="B3" s="61" t="s">
        <v>128</v>
      </c>
      <c r="C3" s="61"/>
      <c r="D3" s="61"/>
      <c r="E3" s="61"/>
      <c r="F3" s="119"/>
      <c r="G3" s="119"/>
      <c r="H3" s="119"/>
    </row>
    <row r="4" spans="2:8" s="120" customFormat="1" ht="15.6" x14ac:dyDescent="0.3">
      <c r="B4" s="61"/>
      <c r="C4" s="61"/>
      <c r="D4" s="61"/>
      <c r="E4" s="61"/>
      <c r="F4" s="119"/>
      <c r="G4" s="119"/>
      <c r="H4" s="119"/>
    </row>
    <row r="5" spans="2:8" s="120" customFormat="1" x14ac:dyDescent="0.25">
      <c r="B5" s="122" t="s">
        <v>41</v>
      </c>
      <c r="C5" s="122"/>
      <c r="D5" s="123"/>
      <c r="E5" s="123"/>
      <c r="F5" s="123"/>
      <c r="G5" s="123"/>
      <c r="H5" s="123"/>
    </row>
    <row r="6" spans="2:8" s="120" customFormat="1" x14ac:dyDescent="0.25">
      <c r="B6" s="124" t="s">
        <v>121</v>
      </c>
      <c r="C6" s="124"/>
      <c r="D6" s="125"/>
      <c r="E6" s="125"/>
      <c r="F6" s="125"/>
      <c r="G6" s="125"/>
      <c r="H6" s="125"/>
    </row>
    <row r="7" spans="2:8" s="120" customFormat="1" x14ac:dyDescent="0.25">
      <c r="B7" s="73"/>
      <c r="C7" s="74"/>
      <c r="D7" s="74"/>
      <c r="E7" s="74"/>
      <c r="F7" s="74"/>
      <c r="G7" s="74"/>
      <c r="H7" s="74"/>
    </row>
    <row r="8" spans="2:8" s="120" customFormat="1" x14ac:dyDescent="0.25">
      <c r="B8" s="70" t="s">
        <v>48</v>
      </c>
      <c r="C8" s="39"/>
      <c r="D8" s="39"/>
      <c r="E8" s="39"/>
      <c r="F8" s="75" t="s">
        <v>28</v>
      </c>
      <c r="G8" s="75" t="s">
        <v>30</v>
      </c>
      <c r="H8" s="39"/>
    </row>
    <row r="9" spans="2:8" s="120" customFormat="1" ht="13.8" thickBot="1" x14ac:dyDescent="0.3">
      <c r="B9" s="78" t="s">
        <v>20</v>
      </c>
      <c r="C9" s="79" t="s">
        <v>18</v>
      </c>
      <c r="D9" s="79" t="s">
        <v>22</v>
      </c>
      <c r="E9" s="79" t="s">
        <v>29</v>
      </c>
      <c r="F9" s="79" t="s">
        <v>29</v>
      </c>
      <c r="G9" s="79" t="s">
        <v>29</v>
      </c>
      <c r="H9" s="79" t="s">
        <v>31</v>
      </c>
    </row>
    <row r="10" spans="2:8" s="120" customFormat="1" x14ac:dyDescent="0.25">
      <c r="B10" s="70"/>
      <c r="C10" s="75"/>
      <c r="D10" s="75"/>
      <c r="E10" s="75"/>
      <c r="F10" s="75"/>
      <c r="G10" s="75"/>
      <c r="H10" s="75"/>
    </row>
    <row r="11" spans="2:8" x14ac:dyDescent="0.25">
      <c r="B11" s="84">
        <v>44910</v>
      </c>
      <c r="C11" s="40">
        <v>0</v>
      </c>
      <c r="D11" s="86">
        <v>0</v>
      </c>
      <c r="E11" s="40">
        <v>0</v>
      </c>
      <c r="F11" s="40">
        <v>0</v>
      </c>
      <c r="G11" s="40">
        <v>0</v>
      </c>
      <c r="H11" s="40">
        <f>SUM(C11,E11:G11)</f>
        <v>0</v>
      </c>
    </row>
    <row r="12" spans="2:8" x14ac:dyDescent="0.25">
      <c r="B12" s="84">
        <v>45092</v>
      </c>
      <c r="C12" s="40">
        <v>0</v>
      </c>
      <c r="D12" s="86">
        <v>0</v>
      </c>
      <c r="E12" s="40">
        <v>612175</v>
      </c>
      <c r="F12" s="40">
        <v>0</v>
      </c>
      <c r="G12" s="40">
        <f>-E12</f>
        <v>-612175</v>
      </c>
      <c r="H12" s="40">
        <f>SUM(C12,E12:G12)</f>
        <v>0</v>
      </c>
    </row>
    <row r="13" spans="2:8" s="120" customFormat="1" ht="15.6" x14ac:dyDescent="0.3">
      <c r="B13" s="61"/>
      <c r="C13" s="61"/>
      <c r="D13" s="61"/>
      <c r="E13" s="61"/>
      <c r="F13" s="119"/>
      <c r="G13" s="119"/>
      <c r="H13" s="119"/>
    </row>
    <row r="14" spans="2:8" s="120" customFormat="1" x14ac:dyDescent="0.25">
      <c r="B14" s="122" t="s">
        <v>41</v>
      </c>
      <c r="C14" s="122"/>
      <c r="D14" s="123"/>
      <c r="E14" s="123"/>
      <c r="F14" s="123"/>
      <c r="G14" s="123"/>
      <c r="H14" s="123"/>
    </row>
    <row r="15" spans="2:8" s="120" customFormat="1" x14ac:dyDescent="0.25">
      <c r="B15" s="124" t="s">
        <v>117</v>
      </c>
      <c r="C15" s="124"/>
      <c r="D15" s="125"/>
      <c r="E15" s="125"/>
      <c r="F15" s="125"/>
      <c r="G15" s="125"/>
      <c r="H15" s="125"/>
    </row>
    <row r="16" spans="2:8" s="120" customFormat="1" x14ac:dyDescent="0.25">
      <c r="B16" s="73"/>
      <c r="C16" s="74"/>
      <c r="D16" s="74"/>
      <c r="E16" s="74"/>
      <c r="F16" s="74"/>
      <c r="G16" s="74"/>
      <c r="H16" s="74"/>
    </row>
    <row r="17" spans="2:8" s="120" customFormat="1" x14ac:dyDescent="0.25">
      <c r="B17" s="70" t="s">
        <v>48</v>
      </c>
      <c r="C17" s="39"/>
      <c r="D17" s="39"/>
      <c r="E17" s="39"/>
      <c r="F17" s="75" t="s">
        <v>28</v>
      </c>
      <c r="G17" s="75" t="s">
        <v>30</v>
      </c>
      <c r="H17" s="39"/>
    </row>
    <row r="18" spans="2:8" s="120" customFormat="1" ht="13.8" thickBot="1" x14ac:dyDescent="0.3">
      <c r="B18" s="78" t="s">
        <v>20</v>
      </c>
      <c r="C18" s="79" t="s">
        <v>18</v>
      </c>
      <c r="D18" s="79" t="s">
        <v>22</v>
      </c>
      <c r="E18" s="79" t="s">
        <v>29</v>
      </c>
      <c r="F18" s="79" t="s">
        <v>29</v>
      </c>
      <c r="G18" s="79" t="s">
        <v>29</v>
      </c>
      <c r="H18" s="79" t="s">
        <v>31</v>
      </c>
    </row>
    <row r="19" spans="2:8" s="120" customFormat="1" x14ac:dyDescent="0.25">
      <c r="B19" s="70"/>
      <c r="C19" s="75"/>
      <c r="D19" s="75"/>
      <c r="E19" s="75"/>
      <c r="F19" s="75"/>
      <c r="G19" s="75"/>
      <c r="H19" s="75"/>
    </row>
    <row r="20" spans="2:8" x14ac:dyDescent="0.25">
      <c r="B20" s="84">
        <v>44910</v>
      </c>
      <c r="C20" s="40">
        <v>0</v>
      </c>
      <c r="D20" s="86">
        <v>0</v>
      </c>
      <c r="E20" s="40">
        <v>13643600</v>
      </c>
      <c r="F20" s="40">
        <v>0</v>
      </c>
      <c r="G20" s="40">
        <v>-12066751.17</v>
      </c>
      <c r="H20" s="40">
        <f>SUM(C20,E20:G20)</f>
        <v>1576848.83</v>
      </c>
    </row>
    <row r="21" spans="2:8" x14ac:dyDescent="0.25">
      <c r="B21" s="84">
        <v>45092</v>
      </c>
      <c r="C21" s="40">
        <v>0</v>
      </c>
      <c r="D21" s="86">
        <v>0</v>
      </c>
      <c r="E21" s="40">
        <v>13643600</v>
      </c>
      <c r="F21" s="40">
        <v>0</v>
      </c>
      <c r="G21" s="40"/>
      <c r="H21" s="40">
        <f>SUM(C21,E21:G21)</f>
        <v>13643600</v>
      </c>
    </row>
    <row r="22" spans="2:8" s="120" customFormat="1" ht="15.6" x14ac:dyDescent="0.3">
      <c r="B22" s="61"/>
      <c r="C22" s="61"/>
      <c r="D22" s="61"/>
      <c r="E22" s="61"/>
      <c r="F22" s="119"/>
      <c r="G22" s="119"/>
      <c r="H22" s="119"/>
    </row>
    <row r="23" spans="2:8" x14ac:dyDescent="0.25">
      <c r="B23" s="122" t="s">
        <v>41</v>
      </c>
      <c r="C23" s="122"/>
      <c r="D23" s="123"/>
      <c r="E23" s="123"/>
      <c r="F23" s="123"/>
      <c r="G23" s="123"/>
      <c r="H23" s="123"/>
    </row>
    <row r="24" spans="2:8" x14ac:dyDescent="0.25">
      <c r="B24" s="124" t="s">
        <v>97</v>
      </c>
      <c r="C24" s="124"/>
      <c r="D24" s="125"/>
      <c r="E24" s="125"/>
      <c r="F24" s="125"/>
      <c r="G24" s="125"/>
      <c r="H24" s="125"/>
    </row>
    <row r="25" spans="2:8" x14ac:dyDescent="0.25">
      <c r="B25" s="73"/>
      <c r="C25" s="74"/>
      <c r="D25" s="74"/>
      <c r="E25" s="74"/>
      <c r="F25" s="74"/>
      <c r="G25" s="74"/>
      <c r="H25" s="74"/>
    </row>
    <row r="26" spans="2:8" x14ac:dyDescent="0.25">
      <c r="B26" s="70" t="s">
        <v>48</v>
      </c>
      <c r="F26" s="75" t="s">
        <v>28</v>
      </c>
      <c r="G26" s="75" t="s">
        <v>30</v>
      </c>
    </row>
    <row r="27" spans="2:8" ht="13.8" thickBot="1" x14ac:dyDescent="0.3">
      <c r="B27" s="78" t="s">
        <v>20</v>
      </c>
      <c r="C27" s="79" t="s">
        <v>18</v>
      </c>
      <c r="D27" s="79" t="s">
        <v>22</v>
      </c>
      <c r="E27" s="79" t="s">
        <v>29</v>
      </c>
      <c r="F27" s="79" t="s">
        <v>29</v>
      </c>
      <c r="G27" s="79" t="s">
        <v>29</v>
      </c>
      <c r="H27" s="79" t="s">
        <v>31</v>
      </c>
    </row>
    <row r="28" spans="2:8" x14ac:dyDescent="0.25">
      <c r="B28" s="70"/>
      <c r="C28" s="75"/>
      <c r="D28" s="75"/>
      <c r="E28" s="75"/>
      <c r="F28" s="75"/>
      <c r="G28" s="75"/>
      <c r="H28" s="75"/>
    </row>
    <row r="29" spans="2:8" x14ac:dyDescent="0.25">
      <c r="B29" s="84">
        <v>44910</v>
      </c>
      <c r="C29" s="40">
        <v>0</v>
      </c>
      <c r="D29" s="86">
        <v>0</v>
      </c>
      <c r="E29" s="40">
        <v>1637750</v>
      </c>
      <c r="F29" s="40">
        <v>0</v>
      </c>
      <c r="G29" s="40">
        <v>0</v>
      </c>
      <c r="H29" s="40">
        <f>SUM(C29,E29:G29)</f>
        <v>1637750</v>
      </c>
    </row>
    <row r="30" spans="2:8" x14ac:dyDescent="0.25">
      <c r="B30" s="84">
        <v>45092</v>
      </c>
      <c r="C30" s="40">
        <v>0</v>
      </c>
      <c r="D30" s="86">
        <v>0</v>
      </c>
      <c r="E30" s="40">
        <v>1637750</v>
      </c>
      <c r="F30" s="40">
        <v>0</v>
      </c>
      <c r="G30" s="40">
        <v>0</v>
      </c>
      <c r="H30" s="40">
        <f>SUM(C30,E30:G30)</f>
        <v>1637750</v>
      </c>
    </row>
    <row r="31" spans="2:8" s="120" customFormat="1" ht="15.6" x14ac:dyDescent="0.3">
      <c r="B31" s="61"/>
      <c r="C31" s="61"/>
      <c r="D31" s="61"/>
      <c r="E31" s="61"/>
      <c r="F31" s="119"/>
      <c r="G31" s="119"/>
      <c r="H31" s="119"/>
    </row>
    <row r="32" spans="2:8" x14ac:dyDescent="0.25">
      <c r="B32" s="122" t="s">
        <v>41</v>
      </c>
      <c r="C32" s="122"/>
      <c r="D32" s="123"/>
      <c r="E32" s="123"/>
      <c r="F32" s="123"/>
      <c r="G32" s="123"/>
      <c r="H32" s="123"/>
    </row>
    <row r="33" spans="2:8" x14ac:dyDescent="0.25">
      <c r="B33" s="124" t="s">
        <v>98</v>
      </c>
      <c r="C33" s="124"/>
      <c r="D33" s="125"/>
      <c r="E33" s="125"/>
      <c r="F33" s="125"/>
      <c r="G33" s="125"/>
      <c r="H33" s="125"/>
    </row>
    <row r="34" spans="2:8" x14ac:dyDescent="0.25">
      <c r="B34" s="73"/>
      <c r="C34" s="74"/>
      <c r="D34" s="74"/>
      <c r="E34" s="74"/>
      <c r="F34" s="74"/>
      <c r="G34" s="74"/>
      <c r="H34" s="74"/>
    </row>
    <row r="35" spans="2:8" x14ac:dyDescent="0.25">
      <c r="B35" s="70" t="s">
        <v>48</v>
      </c>
      <c r="F35" s="75" t="s">
        <v>28</v>
      </c>
      <c r="G35" s="75" t="s">
        <v>30</v>
      </c>
    </row>
    <row r="36" spans="2:8" ht="13.8" thickBot="1" x14ac:dyDescent="0.3">
      <c r="B36" s="78" t="s">
        <v>20</v>
      </c>
      <c r="C36" s="79" t="s">
        <v>18</v>
      </c>
      <c r="D36" s="79" t="s">
        <v>22</v>
      </c>
      <c r="E36" s="79" t="s">
        <v>29</v>
      </c>
      <c r="F36" s="79" t="s">
        <v>29</v>
      </c>
      <c r="G36" s="79" t="s">
        <v>29</v>
      </c>
      <c r="H36" s="79" t="s">
        <v>31</v>
      </c>
    </row>
    <row r="37" spans="2:8" x14ac:dyDescent="0.25">
      <c r="B37" s="70"/>
      <c r="C37" s="75"/>
      <c r="D37" s="75"/>
      <c r="E37" s="75"/>
      <c r="F37" s="75"/>
      <c r="G37" s="75"/>
      <c r="H37" s="75"/>
    </row>
    <row r="38" spans="2:8" x14ac:dyDescent="0.25">
      <c r="B38" s="84">
        <v>44910</v>
      </c>
      <c r="C38" s="40">
        <v>0</v>
      </c>
      <c r="D38" s="86">
        <v>0</v>
      </c>
      <c r="E38" s="40">
        <v>976778.875</v>
      </c>
      <c r="F38" s="40">
        <v>0</v>
      </c>
      <c r="G38" s="40">
        <v>0</v>
      </c>
      <c r="H38" s="40">
        <f>SUM(C38,E38:G38)</f>
        <v>976778.875</v>
      </c>
    </row>
    <row r="39" spans="2:8" x14ac:dyDescent="0.25">
      <c r="B39" s="84">
        <v>45092</v>
      </c>
      <c r="C39" s="40">
        <v>0</v>
      </c>
      <c r="D39" s="86">
        <v>0</v>
      </c>
      <c r="E39" s="40">
        <v>976778.875</v>
      </c>
      <c r="F39" s="40">
        <v>0</v>
      </c>
      <c r="G39" s="40">
        <v>0</v>
      </c>
      <c r="H39" s="40">
        <f>SUM(C39,E39:G39)</f>
        <v>976778.875</v>
      </c>
    </row>
    <row r="40" spans="2:8" s="120" customFormat="1" ht="15.6" x14ac:dyDescent="0.3">
      <c r="B40" s="61"/>
      <c r="C40" s="61"/>
      <c r="D40" s="61"/>
      <c r="E40" s="61"/>
      <c r="F40" s="119"/>
      <c r="G40" s="119"/>
      <c r="H40" s="119"/>
    </row>
    <row r="41" spans="2:8" x14ac:dyDescent="0.25">
      <c r="B41" s="122" t="s">
        <v>41</v>
      </c>
      <c r="C41" s="122"/>
      <c r="D41" s="123"/>
      <c r="E41" s="123"/>
      <c r="F41" s="123"/>
      <c r="G41" s="123"/>
      <c r="H41" s="123"/>
    </row>
    <row r="42" spans="2:8" x14ac:dyDescent="0.25">
      <c r="B42" s="124" t="s">
        <v>99</v>
      </c>
      <c r="C42" s="124"/>
      <c r="D42" s="125"/>
      <c r="E42" s="125"/>
      <c r="F42" s="125"/>
      <c r="G42" s="125"/>
      <c r="H42" s="125"/>
    </row>
    <row r="43" spans="2:8" x14ac:dyDescent="0.25">
      <c r="B43" s="73"/>
      <c r="C43" s="74"/>
      <c r="D43" s="74"/>
      <c r="E43" s="74"/>
      <c r="F43" s="74"/>
      <c r="G43" s="74"/>
      <c r="H43" s="74"/>
    </row>
    <row r="44" spans="2:8" x14ac:dyDescent="0.25">
      <c r="B44" s="70" t="s">
        <v>48</v>
      </c>
      <c r="F44" s="75" t="s">
        <v>28</v>
      </c>
      <c r="G44" s="75" t="s">
        <v>30</v>
      </c>
    </row>
    <row r="45" spans="2:8" ht="13.8" thickBot="1" x14ac:dyDescent="0.3">
      <c r="B45" s="78" t="s">
        <v>20</v>
      </c>
      <c r="C45" s="79" t="s">
        <v>18</v>
      </c>
      <c r="D45" s="79" t="s">
        <v>22</v>
      </c>
      <c r="E45" s="79" t="s">
        <v>29</v>
      </c>
      <c r="F45" s="79" t="s">
        <v>29</v>
      </c>
      <c r="G45" s="79" t="s">
        <v>29</v>
      </c>
      <c r="H45" s="79" t="s">
        <v>31</v>
      </c>
    </row>
    <row r="46" spans="2:8" x14ac:dyDescent="0.25">
      <c r="B46" s="70"/>
      <c r="C46" s="75"/>
      <c r="D46" s="75"/>
      <c r="E46" s="75"/>
      <c r="F46" s="75"/>
      <c r="G46" s="75"/>
      <c r="H46" s="75"/>
    </row>
    <row r="47" spans="2:8" x14ac:dyDescent="0.25">
      <c r="B47" s="84">
        <v>44910</v>
      </c>
      <c r="C47" s="40">
        <v>0</v>
      </c>
      <c r="D47" s="86">
        <v>0</v>
      </c>
      <c r="E47" s="40">
        <v>976971.2</v>
      </c>
      <c r="F47" s="40">
        <v>0</v>
      </c>
      <c r="G47" s="40">
        <v>0</v>
      </c>
      <c r="H47" s="40">
        <f>SUM(C47,E47:G47)</f>
        <v>976971.2</v>
      </c>
    </row>
    <row r="48" spans="2:8" x14ac:dyDescent="0.25">
      <c r="B48" s="84">
        <v>45092</v>
      </c>
      <c r="C48" s="40">
        <v>0</v>
      </c>
      <c r="D48" s="86">
        <v>0</v>
      </c>
      <c r="E48" s="40">
        <v>976971.2</v>
      </c>
      <c r="F48" s="40">
        <v>0</v>
      </c>
      <c r="G48" s="40">
        <v>0</v>
      </c>
      <c r="H48" s="40">
        <f>SUM(C48,E48:G48)</f>
        <v>976971.2</v>
      </c>
    </row>
    <row r="49" spans="2:8" s="120" customFormat="1" ht="15.6" x14ac:dyDescent="0.3">
      <c r="B49" s="61"/>
      <c r="C49" s="61"/>
      <c r="D49" s="61"/>
      <c r="E49" s="61"/>
      <c r="F49" s="119"/>
      <c r="G49" s="119"/>
      <c r="H49" s="119"/>
    </row>
    <row r="50" spans="2:8" x14ac:dyDescent="0.25">
      <c r="B50" s="122" t="s">
        <v>41</v>
      </c>
      <c r="C50" s="122"/>
      <c r="D50" s="123"/>
      <c r="E50" s="123"/>
      <c r="F50" s="123"/>
      <c r="G50" s="123"/>
      <c r="H50" s="123"/>
    </row>
    <row r="51" spans="2:8" x14ac:dyDescent="0.25">
      <c r="B51" s="124" t="s">
        <v>91</v>
      </c>
      <c r="C51" s="124"/>
      <c r="D51" s="125"/>
      <c r="E51" s="125"/>
      <c r="F51" s="125"/>
      <c r="G51" s="125"/>
      <c r="H51" s="125"/>
    </row>
    <row r="52" spans="2:8" x14ac:dyDescent="0.25">
      <c r="B52" s="73"/>
      <c r="C52" s="74"/>
      <c r="D52" s="74"/>
      <c r="E52" s="74"/>
      <c r="F52" s="74"/>
      <c r="G52" s="74"/>
      <c r="H52" s="74"/>
    </row>
    <row r="53" spans="2:8" x14ac:dyDescent="0.25">
      <c r="B53" s="70" t="s">
        <v>48</v>
      </c>
      <c r="F53" s="75" t="s">
        <v>28</v>
      </c>
      <c r="G53" s="75" t="s">
        <v>30</v>
      </c>
    </row>
    <row r="54" spans="2:8" ht="13.8" thickBot="1" x14ac:dyDescent="0.3">
      <c r="B54" s="78" t="s">
        <v>20</v>
      </c>
      <c r="C54" s="79" t="s">
        <v>18</v>
      </c>
      <c r="D54" s="79" t="s">
        <v>22</v>
      </c>
      <c r="E54" s="79" t="s">
        <v>29</v>
      </c>
      <c r="F54" s="79" t="s">
        <v>29</v>
      </c>
      <c r="G54" s="79" t="s">
        <v>29</v>
      </c>
      <c r="H54" s="79" t="s">
        <v>31</v>
      </c>
    </row>
    <row r="55" spans="2:8" x14ac:dyDescent="0.25">
      <c r="B55" s="70"/>
      <c r="C55" s="75"/>
      <c r="D55" s="75"/>
      <c r="E55" s="75"/>
      <c r="F55" s="75"/>
      <c r="G55" s="75"/>
      <c r="H55" s="75"/>
    </row>
    <row r="56" spans="2:8" x14ac:dyDescent="0.25">
      <c r="B56" s="84">
        <v>44910</v>
      </c>
      <c r="C56" s="40">
        <v>0</v>
      </c>
      <c r="D56" s="86">
        <v>0</v>
      </c>
      <c r="E56" s="40">
        <v>19862625</v>
      </c>
      <c r="F56" s="40">
        <v>0</v>
      </c>
      <c r="G56" s="40">
        <v>0</v>
      </c>
      <c r="H56" s="40">
        <f>SUM(C56,E56:G56)</f>
        <v>19862625</v>
      </c>
    </row>
    <row r="57" spans="2:8" x14ac:dyDescent="0.25">
      <c r="B57" s="84">
        <v>45092</v>
      </c>
      <c r="C57" s="40">
        <v>0</v>
      </c>
      <c r="D57" s="86">
        <v>0</v>
      </c>
      <c r="E57" s="40">
        <v>19862625</v>
      </c>
      <c r="F57" s="40">
        <v>0</v>
      </c>
      <c r="G57" s="40">
        <v>0</v>
      </c>
      <c r="H57" s="40">
        <f>SUM(C57,E57:G57)</f>
        <v>19862625</v>
      </c>
    </row>
    <row r="59" spans="2:8" x14ac:dyDescent="0.25">
      <c r="B59" s="122" t="s">
        <v>41</v>
      </c>
      <c r="C59" s="122"/>
      <c r="D59" s="123"/>
      <c r="E59" s="123"/>
      <c r="F59" s="123"/>
      <c r="G59" s="123"/>
      <c r="H59" s="123"/>
    </row>
    <row r="60" spans="2:8" x14ac:dyDescent="0.25">
      <c r="B60" s="124" t="s">
        <v>73</v>
      </c>
      <c r="C60" s="124"/>
      <c r="D60" s="125"/>
      <c r="E60" s="125"/>
      <c r="F60" s="125"/>
      <c r="G60" s="125"/>
      <c r="H60" s="125"/>
    </row>
    <row r="61" spans="2:8" x14ac:dyDescent="0.25">
      <c r="B61" s="73"/>
      <c r="C61" s="74"/>
      <c r="D61" s="74"/>
      <c r="E61" s="74"/>
      <c r="F61" s="74"/>
      <c r="G61" s="74"/>
      <c r="H61" s="74"/>
    </row>
    <row r="62" spans="2:8" x14ac:dyDescent="0.25">
      <c r="B62" s="70" t="s">
        <v>48</v>
      </c>
      <c r="F62" s="75" t="s">
        <v>28</v>
      </c>
      <c r="G62" s="75" t="s">
        <v>30</v>
      </c>
    </row>
    <row r="63" spans="2:8" ht="13.8" thickBot="1" x14ac:dyDescent="0.3">
      <c r="B63" s="78" t="s">
        <v>20</v>
      </c>
      <c r="C63" s="79" t="s">
        <v>18</v>
      </c>
      <c r="D63" s="79" t="s">
        <v>22</v>
      </c>
      <c r="E63" s="79" t="s">
        <v>29</v>
      </c>
      <c r="F63" s="79" t="s">
        <v>29</v>
      </c>
      <c r="G63" s="79" t="s">
        <v>29</v>
      </c>
      <c r="H63" s="79" t="s">
        <v>31</v>
      </c>
    </row>
    <row r="64" spans="2:8" x14ac:dyDescent="0.25">
      <c r="B64" s="70"/>
      <c r="C64" s="75"/>
      <c r="D64" s="75"/>
      <c r="E64" s="75"/>
      <c r="F64" s="75"/>
      <c r="G64" s="75"/>
      <c r="H64" s="75"/>
    </row>
    <row r="65" spans="2:8" x14ac:dyDescent="0.25">
      <c r="B65" s="84">
        <v>44910</v>
      </c>
      <c r="C65" s="40">
        <v>0</v>
      </c>
      <c r="D65" s="86">
        <v>0</v>
      </c>
      <c r="E65" s="40">
        <v>4750125</v>
      </c>
      <c r="F65" s="40">
        <v>0</v>
      </c>
      <c r="G65" s="40">
        <v>0</v>
      </c>
      <c r="H65" s="40">
        <f>SUM(C65,E65:G65)</f>
        <v>4750125</v>
      </c>
    </row>
    <row r="66" spans="2:8" x14ac:dyDescent="0.25">
      <c r="B66" s="84">
        <v>45092</v>
      </c>
      <c r="C66" s="40">
        <v>0</v>
      </c>
      <c r="D66" s="86">
        <v>0</v>
      </c>
      <c r="E66" s="40">
        <v>4750125</v>
      </c>
      <c r="F66" s="40">
        <v>0</v>
      </c>
      <c r="G66" s="40">
        <v>0</v>
      </c>
      <c r="H66" s="40">
        <f>SUM(C66,E66:G66)</f>
        <v>4750125</v>
      </c>
    </row>
    <row r="68" spans="2:8" x14ac:dyDescent="0.25">
      <c r="B68" s="122" t="s">
        <v>41</v>
      </c>
      <c r="C68" s="122"/>
      <c r="D68" s="123"/>
      <c r="E68" s="123"/>
      <c r="F68" s="123"/>
      <c r="G68" s="123"/>
      <c r="H68" s="123"/>
    </row>
    <row r="69" spans="2:8" x14ac:dyDescent="0.25">
      <c r="B69" s="124" t="s">
        <v>74</v>
      </c>
      <c r="C69" s="124"/>
      <c r="D69" s="125"/>
      <c r="E69" s="125"/>
      <c r="F69" s="125"/>
      <c r="G69" s="125"/>
      <c r="H69" s="125"/>
    </row>
    <row r="70" spans="2:8" x14ac:dyDescent="0.25">
      <c r="B70" s="73"/>
      <c r="C70" s="74"/>
      <c r="D70" s="74"/>
      <c r="E70" s="74"/>
      <c r="F70" s="74"/>
      <c r="G70" s="74"/>
      <c r="H70" s="74"/>
    </row>
    <row r="71" spans="2:8" x14ac:dyDescent="0.25">
      <c r="B71" s="70" t="s">
        <v>48</v>
      </c>
      <c r="F71" s="75" t="s">
        <v>28</v>
      </c>
      <c r="G71" s="75" t="s">
        <v>30</v>
      </c>
    </row>
    <row r="72" spans="2:8" ht="13.8" thickBot="1" x14ac:dyDescent="0.3">
      <c r="B72" s="78" t="s">
        <v>20</v>
      </c>
      <c r="C72" s="79" t="s">
        <v>18</v>
      </c>
      <c r="D72" s="79" t="s">
        <v>22</v>
      </c>
      <c r="E72" s="79" t="s">
        <v>29</v>
      </c>
      <c r="F72" s="79" t="s">
        <v>29</v>
      </c>
      <c r="G72" s="79" t="s">
        <v>29</v>
      </c>
      <c r="H72" s="79" t="s">
        <v>31</v>
      </c>
    </row>
    <row r="73" spans="2:8" x14ac:dyDescent="0.25">
      <c r="B73" s="70"/>
      <c r="C73" s="75"/>
      <c r="D73" s="75"/>
      <c r="E73" s="75"/>
      <c r="F73" s="75"/>
      <c r="G73" s="75"/>
      <c r="H73" s="75"/>
    </row>
    <row r="74" spans="2:8" x14ac:dyDescent="0.25">
      <c r="B74" s="84">
        <v>44910</v>
      </c>
      <c r="C74" s="40">
        <v>0</v>
      </c>
      <c r="D74" s="86">
        <v>0</v>
      </c>
      <c r="E74" s="40">
        <v>1460250</v>
      </c>
      <c r="F74" s="40">
        <v>0</v>
      </c>
      <c r="G74" s="40">
        <v>0</v>
      </c>
      <c r="H74" s="40">
        <f>SUM(C74,E74:G74)</f>
        <v>1460250</v>
      </c>
    </row>
    <row r="75" spans="2:8" x14ac:dyDescent="0.25">
      <c r="B75" s="84">
        <v>45092</v>
      </c>
      <c r="C75" s="40">
        <v>0</v>
      </c>
      <c r="D75" s="86">
        <v>0</v>
      </c>
      <c r="E75" s="40">
        <v>1460250</v>
      </c>
      <c r="F75" s="40">
        <v>0</v>
      </c>
      <c r="G75" s="40">
        <v>0</v>
      </c>
      <c r="H75" s="40">
        <f>SUM(C75,E75:G75)</f>
        <v>1460250</v>
      </c>
    </row>
    <row r="76" spans="2:8" x14ac:dyDescent="0.25">
      <c r="B76" s="63"/>
    </row>
    <row r="77" spans="2:8" x14ac:dyDescent="0.25">
      <c r="B77" s="122" t="s">
        <v>41</v>
      </c>
      <c r="C77" s="122"/>
      <c r="D77" s="123"/>
      <c r="E77" s="123"/>
      <c r="F77" s="123"/>
      <c r="G77" s="123"/>
      <c r="H77" s="123"/>
    </row>
    <row r="78" spans="2:8" x14ac:dyDescent="0.25">
      <c r="B78" s="124" t="s">
        <v>75</v>
      </c>
      <c r="C78" s="124"/>
      <c r="D78" s="125"/>
      <c r="E78" s="125"/>
      <c r="F78" s="125"/>
      <c r="G78" s="125"/>
      <c r="H78" s="125"/>
    </row>
    <row r="79" spans="2:8" x14ac:dyDescent="0.25">
      <c r="B79" s="73"/>
      <c r="C79" s="74"/>
      <c r="D79" s="74"/>
      <c r="E79" s="74"/>
      <c r="F79" s="74"/>
      <c r="G79" s="74"/>
      <c r="H79" s="74"/>
    </row>
    <row r="80" spans="2:8" x14ac:dyDescent="0.25">
      <c r="B80" s="70" t="s">
        <v>48</v>
      </c>
      <c r="F80" s="75" t="s">
        <v>28</v>
      </c>
      <c r="G80" s="75" t="s">
        <v>30</v>
      </c>
    </row>
    <row r="81" spans="2:8" ht="13.8" thickBot="1" x14ac:dyDescent="0.3">
      <c r="B81" s="78" t="s">
        <v>20</v>
      </c>
      <c r="C81" s="79" t="s">
        <v>18</v>
      </c>
      <c r="D81" s="79" t="s">
        <v>22</v>
      </c>
      <c r="E81" s="79" t="s">
        <v>29</v>
      </c>
      <c r="F81" s="79" t="s">
        <v>29</v>
      </c>
      <c r="G81" s="79" t="s">
        <v>29</v>
      </c>
      <c r="H81" s="79" t="s">
        <v>31</v>
      </c>
    </row>
    <row r="82" spans="2:8" x14ac:dyDescent="0.25">
      <c r="B82" s="70"/>
      <c r="C82" s="75"/>
      <c r="D82" s="75"/>
      <c r="E82" s="75"/>
      <c r="F82" s="75"/>
      <c r="G82" s="75"/>
      <c r="H82" s="75"/>
    </row>
    <row r="83" spans="2:8" x14ac:dyDescent="0.25">
      <c r="B83" s="84">
        <v>44910</v>
      </c>
      <c r="C83" s="40">
        <v>0</v>
      </c>
      <c r="D83" s="86">
        <v>0</v>
      </c>
      <c r="E83" s="40">
        <v>3425625</v>
      </c>
      <c r="F83" s="40">
        <v>0</v>
      </c>
      <c r="G83" s="40">
        <v>0</v>
      </c>
      <c r="H83" s="40">
        <f>SUM(C83,E83:G83)</f>
        <v>3425625</v>
      </c>
    </row>
    <row r="84" spans="2:8" x14ac:dyDescent="0.25">
      <c r="B84" s="84">
        <v>45092</v>
      </c>
      <c r="C84" s="40">
        <v>0</v>
      </c>
      <c r="D84" s="86">
        <v>0</v>
      </c>
      <c r="E84" s="40">
        <v>3425625</v>
      </c>
      <c r="F84" s="40">
        <v>0</v>
      </c>
      <c r="G84" s="40">
        <v>0</v>
      </c>
      <c r="H84" s="40">
        <f>SUM(C84,E84:G84)</f>
        <v>3425625</v>
      </c>
    </row>
    <row r="86" spans="2:8" x14ac:dyDescent="0.25">
      <c r="B86" s="122" t="s">
        <v>41</v>
      </c>
      <c r="C86" s="122"/>
      <c r="D86" s="123"/>
      <c r="E86" s="123"/>
      <c r="F86" s="123"/>
      <c r="G86" s="123"/>
      <c r="H86" s="123"/>
    </row>
    <row r="87" spans="2:8" x14ac:dyDescent="0.25">
      <c r="B87" s="124" t="s">
        <v>76</v>
      </c>
      <c r="C87" s="124"/>
      <c r="D87" s="125"/>
      <c r="E87" s="125"/>
      <c r="F87" s="125"/>
      <c r="G87" s="125"/>
      <c r="H87" s="125"/>
    </row>
    <row r="88" spans="2:8" x14ac:dyDescent="0.25">
      <c r="B88" s="73"/>
      <c r="C88" s="74"/>
      <c r="D88" s="74"/>
      <c r="E88" s="74"/>
      <c r="F88" s="74"/>
      <c r="G88" s="74"/>
      <c r="H88" s="74"/>
    </row>
    <row r="89" spans="2:8" x14ac:dyDescent="0.25">
      <c r="B89" s="70" t="s">
        <v>48</v>
      </c>
      <c r="F89" s="75" t="s">
        <v>28</v>
      </c>
      <c r="G89" s="75" t="s">
        <v>30</v>
      </c>
    </row>
    <row r="90" spans="2:8" ht="13.8" thickBot="1" x14ac:dyDescent="0.3">
      <c r="B90" s="78" t="s">
        <v>20</v>
      </c>
      <c r="C90" s="79" t="s">
        <v>18</v>
      </c>
      <c r="D90" s="79" t="s">
        <v>22</v>
      </c>
      <c r="E90" s="79" t="s">
        <v>29</v>
      </c>
      <c r="F90" s="79" t="s">
        <v>29</v>
      </c>
      <c r="G90" s="79" t="s">
        <v>29</v>
      </c>
      <c r="H90" s="79" t="s">
        <v>31</v>
      </c>
    </row>
    <row r="91" spans="2:8" x14ac:dyDescent="0.25">
      <c r="B91" s="70"/>
      <c r="C91" s="75"/>
      <c r="D91" s="75"/>
      <c r="E91" s="75"/>
      <c r="F91" s="75"/>
      <c r="G91" s="75"/>
      <c r="H91" s="75"/>
    </row>
    <row r="92" spans="2:8" x14ac:dyDescent="0.25">
      <c r="B92" s="84">
        <v>44910</v>
      </c>
      <c r="C92" s="40">
        <v>0</v>
      </c>
      <c r="D92" s="86">
        <v>0</v>
      </c>
      <c r="E92" s="40">
        <v>1655375</v>
      </c>
      <c r="F92" s="40">
        <v>0</v>
      </c>
      <c r="G92" s="40">
        <v>0</v>
      </c>
      <c r="H92" s="40">
        <f>SUM(C92,E92:G92)</f>
        <v>1655375</v>
      </c>
    </row>
    <row r="93" spans="2:8" x14ac:dyDescent="0.25">
      <c r="B93" s="84">
        <v>45092</v>
      </c>
      <c r="C93" s="40">
        <v>0</v>
      </c>
      <c r="D93" s="86">
        <v>0</v>
      </c>
      <c r="E93" s="40">
        <v>1655375</v>
      </c>
      <c r="F93" s="40">
        <v>0</v>
      </c>
      <c r="G93" s="40">
        <v>0</v>
      </c>
      <c r="H93" s="40">
        <f>SUM(C93,E93:G93)</f>
        <v>1655375</v>
      </c>
    </row>
    <row r="95" spans="2:8" x14ac:dyDescent="0.25">
      <c r="B95" s="122" t="s">
        <v>41</v>
      </c>
      <c r="C95" s="122"/>
      <c r="D95" s="123"/>
      <c r="E95" s="123"/>
      <c r="F95" s="123"/>
      <c r="G95" s="123"/>
      <c r="H95" s="123"/>
    </row>
    <row r="96" spans="2:8" x14ac:dyDescent="0.25">
      <c r="B96" s="124" t="s">
        <v>77</v>
      </c>
      <c r="C96" s="124"/>
      <c r="D96" s="125"/>
      <c r="E96" s="125"/>
      <c r="F96" s="125"/>
      <c r="G96" s="125"/>
      <c r="H96" s="125"/>
    </row>
    <row r="97" spans="2:8" x14ac:dyDescent="0.25">
      <c r="B97" s="73"/>
      <c r="C97" s="74"/>
      <c r="D97" s="74"/>
      <c r="E97" s="74"/>
      <c r="F97" s="74"/>
      <c r="G97" s="74"/>
      <c r="H97" s="74"/>
    </row>
    <row r="98" spans="2:8" x14ac:dyDescent="0.25">
      <c r="B98" s="70" t="s">
        <v>48</v>
      </c>
      <c r="F98" s="75" t="s">
        <v>28</v>
      </c>
      <c r="G98" s="75" t="s">
        <v>30</v>
      </c>
    </row>
    <row r="99" spans="2:8" ht="13.8" thickBot="1" x14ac:dyDescent="0.3">
      <c r="B99" s="78" t="s">
        <v>20</v>
      </c>
      <c r="C99" s="79" t="s">
        <v>18</v>
      </c>
      <c r="D99" s="79" t="s">
        <v>22</v>
      </c>
      <c r="E99" s="79" t="s">
        <v>29</v>
      </c>
      <c r="F99" s="79" t="s">
        <v>29</v>
      </c>
      <c r="G99" s="79" t="s">
        <v>29</v>
      </c>
      <c r="H99" s="79" t="s">
        <v>31</v>
      </c>
    </row>
    <row r="100" spans="2:8" x14ac:dyDescent="0.25">
      <c r="B100" s="70"/>
      <c r="C100" s="75"/>
      <c r="D100" s="75"/>
      <c r="E100" s="75"/>
      <c r="F100" s="75"/>
      <c r="G100" s="75"/>
      <c r="H100" s="75"/>
    </row>
    <row r="101" spans="2:8" x14ac:dyDescent="0.25">
      <c r="B101" s="84">
        <v>44910</v>
      </c>
      <c r="C101" s="40">
        <v>37000000</v>
      </c>
      <c r="D101" s="86">
        <v>0.05</v>
      </c>
      <c r="E101" s="40">
        <v>925000</v>
      </c>
      <c r="F101" s="40">
        <v>0</v>
      </c>
      <c r="G101" s="40">
        <v>0</v>
      </c>
      <c r="H101" s="40">
        <f>SUM(C101,E101:G101)</f>
        <v>37925000</v>
      </c>
    </row>
    <row r="102" spans="2:8" x14ac:dyDescent="0.25">
      <c r="B102" s="84">
        <v>45092</v>
      </c>
      <c r="C102" s="40">
        <v>0</v>
      </c>
      <c r="D102" s="86">
        <v>0</v>
      </c>
      <c r="E102" s="40">
        <v>0</v>
      </c>
      <c r="F102" s="40">
        <v>0</v>
      </c>
      <c r="G102" s="40">
        <v>0</v>
      </c>
      <c r="H102" s="40">
        <f>SUM(C102,E102:G102)</f>
        <v>0</v>
      </c>
    </row>
    <row r="103" spans="2:8" x14ac:dyDescent="0.25">
      <c r="B103" s="84"/>
      <c r="C103" s="40"/>
      <c r="D103" s="86"/>
      <c r="E103" s="40"/>
      <c r="F103" s="40"/>
      <c r="G103" s="40"/>
      <c r="H103" s="40"/>
    </row>
    <row r="104" spans="2:8" x14ac:dyDescent="0.25">
      <c r="B104" s="122" t="s">
        <v>41</v>
      </c>
      <c r="C104" s="122"/>
      <c r="D104" s="123"/>
      <c r="E104" s="123"/>
      <c r="F104" s="123"/>
      <c r="G104" s="123"/>
      <c r="H104" s="123"/>
    </row>
    <row r="105" spans="2:8" x14ac:dyDescent="0.25">
      <c r="B105" s="124" t="s">
        <v>78</v>
      </c>
      <c r="C105" s="124"/>
      <c r="D105" s="125"/>
      <c r="E105" s="125"/>
      <c r="F105" s="125"/>
      <c r="G105" s="125"/>
      <c r="H105" s="125"/>
    </row>
    <row r="106" spans="2:8" x14ac:dyDescent="0.25">
      <c r="B106" s="73"/>
      <c r="C106" s="74"/>
      <c r="D106" s="74"/>
      <c r="E106" s="74"/>
      <c r="F106" s="74"/>
      <c r="G106" s="74"/>
      <c r="H106" s="74"/>
    </row>
    <row r="107" spans="2:8" x14ac:dyDescent="0.25">
      <c r="B107" s="70" t="s">
        <v>48</v>
      </c>
      <c r="F107" s="75" t="s">
        <v>28</v>
      </c>
      <c r="G107" s="75" t="s">
        <v>30</v>
      </c>
    </row>
    <row r="108" spans="2:8" ht="13.8" thickBot="1" x14ac:dyDescent="0.3">
      <c r="B108" s="78" t="s">
        <v>20</v>
      </c>
      <c r="C108" s="79" t="s">
        <v>18</v>
      </c>
      <c r="D108" s="79" t="s">
        <v>22</v>
      </c>
      <c r="E108" s="79" t="s">
        <v>29</v>
      </c>
      <c r="F108" s="79" t="s">
        <v>29</v>
      </c>
      <c r="G108" s="79" t="s">
        <v>29</v>
      </c>
      <c r="H108" s="79" t="s">
        <v>31</v>
      </c>
    </row>
    <row r="109" spans="2:8" x14ac:dyDescent="0.25">
      <c r="B109" s="70"/>
      <c r="C109" s="75"/>
      <c r="D109" s="75"/>
      <c r="E109" s="75"/>
      <c r="F109" s="75"/>
      <c r="G109" s="75"/>
      <c r="H109" s="75"/>
    </row>
    <row r="110" spans="2:8" x14ac:dyDescent="0.25">
      <c r="B110" s="84">
        <v>44910</v>
      </c>
      <c r="C110" s="40">
        <v>0</v>
      </c>
      <c r="D110" s="86">
        <v>0</v>
      </c>
      <c r="E110" s="40">
        <v>0</v>
      </c>
      <c r="F110" s="40">
        <v>0</v>
      </c>
      <c r="G110" s="40">
        <v>0</v>
      </c>
      <c r="H110" s="40">
        <f>SUM(C110,E110:G110)</f>
        <v>0</v>
      </c>
    </row>
    <row r="111" spans="2:8" x14ac:dyDescent="0.25">
      <c r="B111" s="84">
        <v>45092</v>
      </c>
      <c r="C111" s="40">
        <v>0</v>
      </c>
      <c r="D111" s="86">
        <v>0</v>
      </c>
      <c r="E111" s="40">
        <v>0</v>
      </c>
      <c r="F111" s="40">
        <v>0</v>
      </c>
      <c r="G111" s="40">
        <v>0</v>
      </c>
      <c r="H111" s="40">
        <f>SUM(C111,E111:G111)</f>
        <v>0</v>
      </c>
    </row>
    <row r="113" spans="2:8" x14ac:dyDescent="0.25">
      <c r="B113" s="122" t="s">
        <v>41</v>
      </c>
      <c r="C113" s="122"/>
      <c r="D113" s="123"/>
      <c r="E113" s="123"/>
      <c r="F113" s="123"/>
      <c r="G113" s="123"/>
      <c r="H113" s="123"/>
    </row>
    <row r="114" spans="2:8" x14ac:dyDescent="0.25">
      <c r="B114" s="124" t="s">
        <v>79</v>
      </c>
      <c r="C114" s="124"/>
      <c r="D114" s="125"/>
      <c r="E114" s="125"/>
      <c r="F114" s="125"/>
      <c r="G114" s="125"/>
      <c r="H114" s="125"/>
    </row>
    <row r="115" spans="2:8" x14ac:dyDescent="0.25">
      <c r="B115" s="73"/>
      <c r="C115" s="74"/>
      <c r="D115" s="74"/>
      <c r="E115" s="74"/>
      <c r="F115" s="74"/>
      <c r="G115" s="74"/>
      <c r="H115" s="74"/>
    </row>
    <row r="116" spans="2:8" x14ac:dyDescent="0.25">
      <c r="B116" s="70" t="s">
        <v>48</v>
      </c>
      <c r="F116" s="75" t="s">
        <v>28</v>
      </c>
      <c r="G116" s="75" t="s">
        <v>30</v>
      </c>
    </row>
    <row r="117" spans="2:8" ht="13.8" thickBot="1" x14ac:dyDescent="0.3">
      <c r="B117" s="78" t="s">
        <v>20</v>
      </c>
      <c r="C117" s="79" t="s">
        <v>18</v>
      </c>
      <c r="D117" s="79" t="s">
        <v>22</v>
      </c>
      <c r="E117" s="79" t="s">
        <v>29</v>
      </c>
      <c r="F117" s="79" t="s">
        <v>29</v>
      </c>
      <c r="G117" s="79" t="s">
        <v>29</v>
      </c>
      <c r="H117" s="79" t="s">
        <v>31</v>
      </c>
    </row>
    <row r="118" spans="2:8" x14ac:dyDescent="0.25">
      <c r="B118" s="70"/>
      <c r="C118" s="75"/>
      <c r="D118" s="75"/>
      <c r="E118" s="75"/>
      <c r="F118" s="75"/>
      <c r="G118" s="75"/>
      <c r="H118" s="75"/>
    </row>
    <row r="119" spans="2:8" x14ac:dyDescent="0.25">
      <c r="B119" s="84">
        <v>44910</v>
      </c>
      <c r="C119" s="40">
        <v>0</v>
      </c>
      <c r="D119" s="86">
        <v>0</v>
      </c>
      <c r="E119" s="40">
        <v>240967.5</v>
      </c>
      <c r="F119" s="40">
        <v>0</v>
      </c>
      <c r="G119" s="40">
        <v>0</v>
      </c>
      <c r="H119" s="40">
        <f>SUM(C119,E119:G119)</f>
        <v>240967.5</v>
      </c>
    </row>
    <row r="120" spans="2:8" x14ac:dyDescent="0.25">
      <c r="B120" s="84">
        <v>45092</v>
      </c>
      <c r="C120" s="40">
        <v>3648670.6999999997</v>
      </c>
      <c r="D120" s="86">
        <v>5.7000000000000002E-2</v>
      </c>
      <c r="E120" s="40">
        <v>240967.5</v>
      </c>
      <c r="F120" s="40">
        <v>4806329.3000000007</v>
      </c>
      <c r="G120" s="40">
        <v>0</v>
      </c>
      <c r="H120" s="40">
        <f>SUM(C120,E120:G120)</f>
        <v>8695967.5</v>
      </c>
    </row>
    <row r="122" spans="2:8" x14ac:dyDescent="0.25">
      <c r="B122" s="122" t="s">
        <v>41</v>
      </c>
      <c r="C122" s="122"/>
      <c r="D122" s="123"/>
      <c r="E122" s="123"/>
      <c r="F122" s="123"/>
      <c r="G122" s="123"/>
      <c r="H122" s="123"/>
    </row>
    <row r="123" spans="2:8" x14ac:dyDescent="0.25">
      <c r="B123" s="124" t="s">
        <v>80</v>
      </c>
      <c r="C123" s="124"/>
      <c r="D123" s="125"/>
      <c r="E123" s="125"/>
      <c r="F123" s="125"/>
      <c r="G123" s="125"/>
      <c r="H123" s="125"/>
    </row>
    <row r="124" spans="2:8" x14ac:dyDescent="0.25">
      <c r="B124" s="73"/>
      <c r="C124" s="74"/>
      <c r="D124" s="74"/>
      <c r="E124" s="74"/>
      <c r="F124" s="74"/>
      <c r="G124" s="74"/>
      <c r="H124" s="74"/>
    </row>
    <row r="125" spans="2:8" x14ac:dyDescent="0.25">
      <c r="B125" s="70" t="s">
        <v>48</v>
      </c>
      <c r="F125" s="75" t="s">
        <v>28</v>
      </c>
      <c r="G125" s="75" t="s">
        <v>30</v>
      </c>
    </row>
    <row r="126" spans="2:8" ht="13.8" thickBot="1" x14ac:dyDescent="0.3">
      <c r="B126" s="78" t="s">
        <v>20</v>
      </c>
      <c r="C126" s="79" t="s">
        <v>18</v>
      </c>
      <c r="D126" s="79" t="s">
        <v>22</v>
      </c>
      <c r="E126" s="79" t="s">
        <v>29</v>
      </c>
      <c r="F126" s="79" t="s">
        <v>29</v>
      </c>
      <c r="G126" s="79" t="s">
        <v>29</v>
      </c>
      <c r="H126" s="79" t="s">
        <v>31</v>
      </c>
    </row>
    <row r="127" spans="2:8" x14ac:dyDescent="0.25">
      <c r="B127" s="70"/>
      <c r="C127" s="75"/>
      <c r="D127" s="75"/>
      <c r="E127" s="75"/>
      <c r="F127" s="75"/>
      <c r="G127" s="75"/>
      <c r="H127" s="75"/>
    </row>
    <row r="128" spans="2:8" x14ac:dyDescent="0.25">
      <c r="B128" s="84">
        <v>44910</v>
      </c>
      <c r="C128" s="40">
        <v>1525000</v>
      </c>
      <c r="D128" s="100">
        <v>5.5E-2</v>
      </c>
      <c r="E128" s="40">
        <v>221650</v>
      </c>
      <c r="F128" s="40">
        <v>0</v>
      </c>
      <c r="G128" s="40">
        <v>0</v>
      </c>
      <c r="H128" s="40">
        <f>SUM(C128,E128:G128)</f>
        <v>1746650</v>
      </c>
    </row>
    <row r="129" spans="2:8" x14ac:dyDescent="0.25">
      <c r="B129" s="84">
        <v>45092</v>
      </c>
      <c r="C129" s="40">
        <v>2915000</v>
      </c>
      <c r="D129" s="100">
        <v>5.5E-2</v>
      </c>
      <c r="E129" s="40">
        <v>179712.5</v>
      </c>
      <c r="F129" s="40">
        <v>0</v>
      </c>
      <c r="G129" s="40">
        <v>0</v>
      </c>
      <c r="H129" s="40">
        <f>SUM(C129,E129:G129)</f>
        <v>3094712.5</v>
      </c>
    </row>
    <row r="131" spans="2:8" x14ac:dyDescent="0.25">
      <c r="B131" s="122" t="s">
        <v>41</v>
      </c>
      <c r="C131" s="122"/>
      <c r="D131" s="123"/>
      <c r="E131" s="123"/>
      <c r="F131" s="123"/>
      <c r="G131" s="123"/>
      <c r="H131" s="123"/>
    </row>
    <row r="132" spans="2:8" x14ac:dyDescent="0.25">
      <c r="B132" s="124" t="s">
        <v>81</v>
      </c>
      <c r="C132" s="124"/>
      <c r="D132" s="125"/>
      <c r="E132" s="125"/>
      <c r="F132" s="125"/>
      <c r="G132" s="125"/>
      <c r="H132" s="125"/>
    </row>
    <row r="133" spans="2:8" x14ac:dyDescent="0.25">
      <c r="B133" s="73"/>
      <c r="C133" s="74"/>
      <c r="D133" s="74"/>
      <c r="E133" s="74"/>
      <c r="F133" s="74"/>
      <c r="G133" s="74"/>
      <c r="H133" s="74"/>
    </row>
    <row r="134" spans="2:8" x14ac:dyDescent="0.25">
      <c r="B134" s="70" t="s">
        <v>48</v>
      </c>
      <c r="F134" s="75" t="s">
        <v>28</v>
      </c>
      <c r="G134" s="75" t="s">
        <v>30</v>
      </c>
    </row>
    <row r="135" spans="2:8" ht="13.8" thickBot="1" x14ac:dyDescent="0.3">
      <c r="B135" s="78" t="s">
        <v>20</v>
      </c>
      <c r="C135" s="79" t="s">
        <v>18</v>
      </c>
      <c r="D135" s="79" t="s">
        <v>22</v>
      </c>
      <c r="E135" s="79" t="s">
        <v>29</v>
      </c>
      <c r="F135" s="79" t="s">
        <v>29</v>
      </c>
      <c r="G135" s="79" t="s">
        <v>29</v>
      </c>
      <c r="H135" s="79" t="s">
        <v>31</v>
      </c>
    </row>
    <row r="136" spans="2:8" x14ac:dyDescent="0.25">
      <c r="B136" s="70"/>
      <c r="C136" s="75"/>
      <c r="D136" s="75"/>
      <c r="E136" s="75"/>
      <c r="F136" s="75"/>
      <c r="G136" s="75"/>
      <c r="H136" s="75"/>
    </row>
    <row r="137" spans="2:8" x14ac:dyDescent="0.25">
      <c r="B137" s="84">
        <v>44910</v>
      </c>
      <c r="C137" s="40">
        <v>445000</v>
      </c>
      <c r="D137" s="100">
        <v>5.5E-2</v>
      </c>
      <c r="E137" s="40">
        <v>2126712.5</v>
      </c>
      <c r="F137" s="40">
        <v>0</v>
      </c>
      <c r="G137" s="40">
        <v>0</v>
      </c>
      <c r="H137" s="40">
        <f>SUM(C137,E137:G137)</f>
        <v>2571712.5</v>
      </c>
    </row>
    <row r="138" spans="2:8" x14ac:dyDescent="0.25">
      <c r="B138" s="84">
        <v>45092</v>
      </c>
      <c r="C138" s="40">
        <v>860000</v>
      </c>
      <c r="D138" s="100">
        <v>5.5E-2</v>
      </c>
      <c r="E138" s="40">
        <v>2114475</v>
      </c>
      <c r="F138" s="40">
        <v>0</v>
      </c>
      <c r="G138" s="40">
        <v>0</v>
      </c>
      <c r="H138" s="40">
        <f>SUM(C138,E138:G138)</f>
        <v>2974475</v>
      </c>
    </row>
    <row r="140" spans="2:8" x14ac:dyDescent="0.25">
      <c r="B140" s="122" t="s">
        <v>41</v>
      </c>
      <c r="C140" s="122"/>
      <c r="D140" s="123"/>
      <c r="E140" s="123"/>
      <c r="F140" s="123"/>
      <c r="G140" s="123"/>
      <c r="H140" s="123"/>
    </row>
    <row r="141" spans="2:8" x14ac:dyDescent="0.25">
      <c r="B141" s="124" t="s">
        <v>82</v>
      </c>
      <c r="C141" s="124"/>
      <c r="D141" s="125"/>
      <c r="E141" s="125"/>
      <c r="F141" s="125"/>
      <c r="G141" s="125"/>
      <c r="H141" s="125"/>
    </row>
    <row r="142" spans="2:8" x14ac:dyDescent="0.25">
      <c r="B142" s="73"/>
      <c r="C142" s="74"/>
      <c r="D142" s="74"/>
      <c r="E142" s="74"/>
      <c r="F142" s="74"/>
      <c r="G142" s="74"/>
      <c r="H142" s="74"/>
    </row>
    <row r="143" spans="2:8" x14ac:dyDescent="0.25">
      <c r="B143" s="70" t="s">
        <v>48</v>
      </c>
      <c r="F143" s="75" t="s">
        <v>28</v>
      </c>
      <c r="G143" s="75" t="s">
        <v>30</v>
      </c>
    </row>
    <row r="144" spans="2:8" ht="13.8" thickBot="1" x14ac:dyDescent="0.3">
      <c r="B144" s="78" t="s">
        <v>20</v>
      </c>
      <c r="C144" s="79" t="s">
        <v>18</v>
      </c>
      <c r="D144" s="79" t="s">
        <v>22</v>
      </c>
      <c r="E144" s="79" t="s">
        <v>29</v>
      </c>
      <c r="F144" s="79" t="s">
        <v>29</v>
      </c>
      <c r="G144" s="79" t="s">
        <v>29</v>
      </c>
      <c r="H144" s="79" t="s">
        <v>31</v>
      </c>
    </row>
    <row r="145" spans="2:8" x14ac:dyDescent="0.25">
      <c r="B145" s="70"/>
      <c r="C145" s="75"/>
      <c r="D145" s="75"/>
      <c r="E145" s="75"/>
      <c r="F145" s="75"/>
      <c r="G145" s="75"/>
      <c r="H145" s="75"/>
    </row>
    <row r="146" spans="2:8" x14ac:dyDescent="0.25">
      <c r="B146" s="84">
        <v>44910</v>
      </c>
      <c r="C146" s="40">
        <v>5501970</v>
      </c>
      <c r="D146" s="86">
        <v>6.1800000000000001E-2</v>
      </c>
      <c r="E146" s="40">
        <v>0</v>
      </c>
      <c r="F146" s="40">
        <v>21548030</v>
      </c>
      <c r="G146" s="40">
        <v>0</v>
      </c>
      <c r="H146" s="40">
        <f>SUM(C146,E146:G146)</f>
        <v>27050000</v>
      </c>
    </row>
    <row r="147" spans="2:8" x14ac:dyDescent="0.25">
      <c r="B147" s="84">
        <v>45092</v>
      </c>
      <c r="C147" s="40">
        <v>3784552.2</v>
      </c>
      <c r="D147" s="86">
        <v>6.2E-2</v>
      </c>
      <c r="E147" s="40">
        <v>0</v>
      </c>
      <c r="F147" s="40">
        <v>15520447.800000001</v>
      </c>
      <c r="G147" s="40">
        <v>0</v>
      </c>
      <c r="H147" s="40">
        <f>SUM(C147,E147:G147)</f>
        <v>19305000</v>
      </c>
    </row>
    <row r="149" spans="2:8" x14ac:dyDescent="0.25">
      <c r="B149" s="122" t="s">
        <v>41</v>
      </c>
      <c r="C149" s="122"/>
      <c r="D149" s="123"/>
      <c r="E149" s="123"/>
      <c r="F149" s="123"/>
      <c r="G149" s="123"/>
      <c r="H149" s="123"/>
    </row>
    <row r="150" spans="2:8" x14ac:dyDescent="0.25">
      <c r="B150" s="124" t="s">
        <v>83</v>
      </c>
      <c r="C150" s="124"/>
      <c r="D150" s="125"/>
      <c r="E150" s="125"/>
      <c r="F150" s="125"/>
      <c r="G150" s="125"/>
      <c r="H150" s="125"/>
    </row>
    <row r="151" spans="2:8" x14ac:dyDescent="0.25">
      <c r="B151" s="73"/>
      <c r="C151" s="74"/>
      <c r="D151" s="74"/>
      <c r="E151" s="74"/>
      <c r="F151" s="74"/>
      <c r="G151" s="74"/>
      <c r="H151" s="74"/>
    </row>
    <row r="152" spans="2:8" x14ac:dyDescent="0.25">
      <c r="B152" s="70" t="s">
        <v>48</v>
      </c>
      <c r="F152" s="75" t="s">
        <v>28</v>
      </c>
      <c r="G152" s="75" t="s">
        <v>30</v>
      </c>
    </row>
    <row r="153" spans="2:8" ht="13.8" thickBot="1" x14ac:dyDescent="0.3">
      <c r="B153" s="78" t="s">
        <v>20</v>
      </c>
      <c r="C153" s="79" t="s">
        <v>18</v>
      </c>
      <c r="D153" s="79" t="s">
        <v>22</v>
      </c>
      <c r="E153" s="79" t="s">
        <v>29</v>
      </c>
      <c r="F153" s="79" t="s">
        <v>29</v>
      </c>
      <c r="G153" s="79" t="s">
        <v>29</v>
      </c>
      <c r="H153" s="79" t="s">
        <v>31</v>
      </c>
    </row>
    <row r="154" spans="2:8" x14ac:dyDescent="0.25">
      <c r="B154" s="70"/>
      <c r="C154" s="75"/>
      <c r="D154" s="75"/>
      <c r="E154" s="75"/>
      <c r="F154" s="75"/>
      <c r="G154" s="75"/>
      <c r="H154" s="75"/>
    </row>
    <row r="155" spans="2:8" x14ac:dyDescent="0.25">
      <c r="B155" s="84">
        <v>44910</v>
      </c>
      <c r="C155" s="40">
        <v>0</v>
      </c>
      <c r="D155" s="86">
        <v>0</v>
      </c>
      <c r="E155" s="40">
        <v>0</v>
      </c>
      <c r="F155" s="40">
        <v>0</v>
      </c>
      <c r="G155" s="40">
        <v>0</v>
      </c>
      <c r="H155" s="40">
        <f>SUM(C155,E155:G155)</f>
        <v>0</v>
      </c>
    </row>
    <row r="156" spans="2:8" x14ac:dyDescent="0.25">
      <c r="B156" s="84">
        <v>45092</v>
      </c>
      <c r="C156" s="40">
        <v>234770.2</v>
      </c>
      <c r="D156" s="86">
        <v>6.7000000000000004E-2</v>
      </c>
      <c r="E156" s="40">
        <v>0</v>
      </c>
      <c r="F156" s="40">
        <v>1350229.8</v>
      </c>
      <c r="G156" s="40">
        <v>0</v>
      </c>
      <c r="H156" s="40">
        <f>SUM(C156,E156:G156)</f>
        <v>1585000</v>
      </c>
    </row>
    <row r="158" spans="2:8" x14ac:dyDescent="0.25">
      <c r="B158" s="122" t="s">
        <v>72</v>
      </c>
      <c r="C158" s="122"/>
      <c r="D158" s="123"/>
      <c r="E158" s="123"/>
      <c r="F158" s="123"/>
      <c r="G158" s="123"/>
      <c r="H158" s="123"/>
    </row>
    <row r="159" spans="2:8" x14ac:dyDescent="0.25">
      <c r="B159" s="124"/>
      <c r="C159" s="124"/>
      <c r="D159" s="125"/>
      <c r="E159" s="125"/>
      <c r="F159" s="125"/>
      <c r="G159" s="125"/>
      <c r="H159" s="125"/>
    </row>
    <row r="160" spans="2:8" x14ac:dyDescent="0.25">
      <c r="B160" s="73"/>
      <c r="C160" s="74"/>
      <c r="D160" s="74"/>
      <c r="E160" s="74"/>
      <c r="F160" s="74"/>
      <c r="G160" s="74"/>
      <c r="H160" s="74"/>
    </row>
    <row r="161" spans="2:9" x14ac:dyDescent="0.25">
      <c r="B161" s="70" t="s">
        <v>48</v>
      </c>
      <c r="F161" s="75" t="s">
        <v>28</v>
      </c>
      <c r="G161" s="75" t="s">
        <v>30</v>
      </c>
    </row>
    <row r="162" spans="2:9" ht="13.8" thickBot="1" x14ac:dyDescent="0.3">
      <c r="B162" s="78" t="s">
        <v>20</v>
      </c>
      <c r="C162" s="79" t="s">
        <v>18</v>
      </c>
      <c r="D162" s="79" t="s">
        <v>22</v>
      </c>
      <c r="E162" s="79" t="s">
        <v>29</v>
      </c>
      <c r="F162" s="79" t="s">
        <v>29</v>
      </c>
      <c r="G162" s="79" t="s">
        <v>29</v>
      </c>
      <c r="H162" s="79" t="s">
        <v>31</v>
      </c>
    </row>
    <row r="163" spans="2:9" x14ac:dyDescent="0.25">
      <c r="B163" s="70"/>
      <c r="C163" s="75"/>
      <c r="D163" s="75"/>
      <c r="E163" s="75"/>
      <c r="F163" s="75"/>
      <c r="G163" s="75"/>
      <c r="H163" s="75"/>
    </row>
    <row r="164" spans="2:9" x14ac:dyDescent="0.25">
      <c r="B164" s="84">
        <v>44910</v>
      </c>
      <c r="C164" s="40">
        <f>SUM(C11,C20,C29,C38,C47,C56,C65,C74,C83,C92,C101,C110,C119,C128,C137,C146,C155)</f>
        <v>44471970</v>
      </c>
      <c r="D164" s="121" t="s">
        <v>89</v>
      </c>
      <c r="E164" s="40">
        <f t="shared" ref="E164:H165" si="0">SUM(E11,E20,E29,E38,E47,E56,E65,E74,E83,E92,E101,E110,E119,E128,E137,E146,E155)</f>
        <v>51903430.075000003</v>
      </c>
      <c r="F164" s="40">
        <f t="shared" si="0"/>
        <v>21548030</v>
      </c>
      <c r="G164" s="40">
        <f t="shared" si="0"/>
        <v>-12066751.17</v>
      </c>
      <c r="H164" s="40">
        <f t="shared" si="0"/>
        <v>105856678.905</v>
      </c>
      <c r="I164" s="40"/>
    </row>
    <row r="165" spans="2:9" x14ac:dyDescent="0.25">
      <c r="B165" s="84">
        <v>45092</v>
      </c>
      <c r="C165" s="40">
        <f>SUM(C12,C21,C30,C39,C48,C57,C66,C75,C84,C93,C102,C111,C120,C129,C138,C147,C156)</f>
        <v>11442993.099999998</v>
      </c>
      <c r="D165" s="121" t="s">
        <v>89</v>
      </c>
      <c r="E165" s="40">
        <f t="shared" si="0"/>
        <v>51536430.075000003</v>
      </c>
      <c r="F165" s="40">
        <f t="shared" si="0"/>
        <v>21677006.900000002</v>
      </c>
      <c r="G165" s="40">
        <f t="shared" si="0"/>
        <v>-612175</v>
      </c>
      <c r="H165" s="40">
        <f t="shared" si="0"/>
        <v>84044255.075000003</v>
      </c>
    </row>
    <row r="168" spans="2:9" ht="13.8" x14ac:dyDescent="0.25">
      <c r="B168" s="220">
        <f ca="1">NOW()</f>
        <v>44958.653421759256</v>
      </c>
      <c r="C168" s="220"/>
      <c r="H168" s="40"/>
    </row>
    <row r="169" spans="2:9" x14ac:dyDescent="0.25">
      <c r="C169" s="189"/>
      <c r="D169" s="189"/>
      <c r="E169" s="189"/>
      <c r="F169" s="190"/>
      <c r="H169" s="40"/>
    </row>
    <row r="171" spans="2:9" x14ac:dyDescent="0.25">
      <c r="F171" s="188"/>
    </row>
  </sheetData>
  <mergeCells count="1">
    <mergeCell ref="B168:C168"/>
  </mergeCells>
  <pageMargins left="0.7" right="0.7" top="0.75" bottom="0.75" header="0.3" footer="0.3"/>
  <pageSetup scale="95" fitToHeight="8" orientation="portrait" r:id="rId1"/>
  <rowBreaks count="3" manualBreakCount="3">
    <brk id="49" max="16383" man="1"/>
    <brk id="94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72F5-E200-45E0-8775-8661A4E9262B}">
  <sheetPr>
    <pageSetUpPr fitToPage="1"/>
  </sheetPr>
  <dimension ref="A1:R66"/>
  <sheetViews>
    <sheetView tabSelected="1" zoomScale="80" zoomScaleNormal="80" workbookViewId="0">
      <selection activeCell="J16" sqref="J16"/>
    </sheetView>
  </sheetViews>
  <sheetFormatPr defaultColWidth="9.28515625" defaultRowHeight="14.4" x14ac:dyDescent="0.3"/>
  <cols>
    <col min="1" max="1" width="58.28515625" style="156" customWidth="1"/>
    <col min="2" max="2" width="19.140625" style="156" bestFit="1" customWidth="1"/>
    <col min="3" max="3" width="1" style="156" customWidth="1"/>
    <col min="4" max="4" width="10.28515625" style="157" customWidth="1"/>
    <col min="5" max="5" width="1" style="156" customWidth="1"/>
    <col min="6" max="6" width="13" style="157" customWidth="1"/>
    <col min="7" max="7" width="1" style="156" customWidth="1"/>
    <col min="8" max="8" width="15.7109375" style="156" customWidth="1"/>
    <col min="9" max="9" width="1" style="156" customWidth="1"/>
    <col min="10" max="10" width="15.7109375" style="156" customWidth="1"/>
    <col min="11" max="11" width="10.28515625" style="156" customWidth="1"/>
    <col min="12" max="12" width="4.28515625" style="156" customWidth="1"/>
    <col min="13" max="13" width="17.7109375" style="156" customWidth="1"/>
    <col min="14" max="14" width="16" style="156" customWidth="1"/>
    <col min="15" max="15" width="15.28515625" style="156" customWidth="1"/>
    <col min="16" max="16" width="9.28515625" style="156"/>
    <col min="17" max="17" width="21" style="172" customWidth="1"/>
    <col min="18" max="18" width="18" style="156" bestFit="1" customWidth="1"/>
    <col min="19" max="16384" width="9.28515625" style="156"/>
  </cols>
  <sheetData>
    <row r="1" spans="1:17" ht="28.8" x14ac:dyDescent="0.55000000000000004">
      <c r="A1" s="216" t="s">
        <v>124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7" ht="25.8" x14ac:dyDescent="0.5">
      <c r="A2" s="217" t="s">
        <v>125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7" ht="18" x14ac:dyDescent="0.35">
      <c r="H3" s="158"/>
      <c r="I3" s="158"/>
      <c r="J3" s="159"/>
    </row>
    <row r="4" spans="1:17" ht="18" x14ac:dyDescent="0.35">
      <c r="A4" s="160" t="s">
        <v>0</v>
      </c>
      <c r="B4" s="161">
        <v>23445000</v>
      </c>
      <c r="H4" s="158"/>
      <c r="I4" s="158"/>
      <c r="J4" s="162"/>
    </row>
    <row r="5" spans="1:17" hidden="1" x14ac:dyDescent="0.3">
      <c r="B5" s="195">
        <v>5.5</v>
      </c>
    </row>
    <row r="6" spans="1:17" x14ac:dyDescent="0.3">
      <c r="H6" s="218" t="s">
        <v>1</v>
      </c>
      <c r="I6" s="218"/>
      <c r="J6" s="218"/>
    </row>
    <row r="7" spans="1:17" x14ac:dyDescent="0.3">
      <c r="A7" s="164"/>
      <c r="B7" s="165"/>
      <c r="H7" s="165" t="s">
        <v>2</v>
      </c>
      <c r="J7" s="165" t="s">
        <v>4</v>
      </c>
    </row>
    <row r="8" spans="1:17" x14ac:dyDescent="0.3">
      <c r="B8" s="193" t="s">
        <v>122</v>
      </c>
      <c r="H8" s="193" t="s">
        <v>3</v>
      </c>
      <c r="J8" s="193" t="s">
        <v>3</v>
      </c>
    </row>
    <row r="9" spans="1:17" ht="10.199999999999999" customHeight="1" x14ac:dyDescent="0.3">
      <c r="B9" s="165"/>
      <c r="H9" s="165"/>
      <c r="J9" s="165"/>
      <c r="Q9" s="196"/>
    </row>
    <row r="10" spans="1:17" x14ac:dyDescent="0.3">
      <c r="A10" s="166" t="s">
        <v>105</v>
      </c>
      <c r="B10" s="163">
        <f>B4/1000*B5*D10</f>
        <v>100579.05</v>
      </c>
      <c r="C10" s="167"/>
      <c r="D10" s="168">
        <v>0.78</v>
      </c>
      <c r="E10" s="167"/>
      <c r="F10" s="157" t="s">
        <v>6</v>
      </c>
      <c r="H10" s="163">
        <f>IF(F10&lt;&gt;"",B10,0)</f>
        <v>100579.05</v>
      </c>
      <c r="I10" s="167"/>
      <c r="J10" s="163">
        <f>B10</f>
        <v>100579.05</v>
      </c>
      <c r="Q10" s="196"/>
    </row>
    <row r="11" spans="1:17" x14ac:dyDescent="0.3">
      <c r="A11" s="166" t="s">
        <v>104</v>
      </c>
      <c r="B11" s="163">
        <f>B$4/1000*B$5*D11</f>
        <v>21921.075000000001</v>
      </c>
      <c r="C11" s="167"/>
      <c r="D11" s="168">
        <v>0.17</v>
      </c>
      <c r="E11" s="167"/>
      <c r="F11" s="157" t="s">
        <v>6</v>
      </c>
      <c r="H11" s="163">
        <f>IF(F11&lt;&gt;"",B11,0)</f>
        <v>21921.075000000001</v>
      </c>
      <c r="I11" s="167"/>
      <c r="J11" s="163">
        <f>B11</f>
        <v>21921.075000000001</v>
      </c>
    </row>
    <row r="12" spans="1:17" x14ac:dyDescent="0.3">
      <c r="A12" s="166" t="s">
        <v>106</v>
      </c>
      <c r="B12" s="197">
        <f>B$4/1000*B$5*D12</f>
        <v>6447.375</v>
      </c>
      <c r="C12" s="167"/>
      <c r="D12" s="198">
        <v>0.05</v>
      </c>
      <c r="E12" s="167"/>
      <c r="F12" s="157" t="s">
        <v>5</v>
      </c>
      <c r="H12" s="197">
        <f>IF(F12&lt;&gt;"",B12,0)</f>
        <v>6447.375</v>
      </c>
      <c r="I12" s="167"/>
      <c r="J12" s="197">
        <f>B12</f>
        <v>6447.375</v>
      </c>
    </row>
    <row r="13" spans="1:17" ht="8.25" customHeight="1" x14ac:dyDescent="0.3"/>
    <row r="14" spans="1:17" x14ac:dyDescent="0.3">
      <c r="A14" s="156" t="s">
        <v>7</v>
      </c>
      <c r="B14" s="163">
        <f>SUM(B10:B13)</f>
        <v>128947.5</v>
      </c>
      <c r="C14" s="167"/>
      <c r="D14" s="168">
        <f>SUM(D10:D12)</f>
        <v>1</v>
      </c>
      <c r="E14" s="167"/>
      <c r="H14" s="163">
        <f>SUM(H10:H10)</f>
        <v>100579.05</v>
      </c>
      <c r="I14" s="163"/>
      <c r="J14" s="163">
        <f>SUM(J10:J10)</f>
        <v>100579.05</v>
      </c>
      <c r="K14" s="170">
        <f>+H14/J14</f>
        <v>1</v>
      </c>
      <c r="N14" s="171"/>
    </row>
    <row r="15" spans="1:17" x14ac:dyDescent="0.3">
      <c r="N15" s="163"/>
    </row>
    <row r="16" spans="1:17" x14ac:dyDescent="0.3">
      <c r="A16" s="199" t="s">
        <v>126</v>
      </c>
      <c r="B16" s="200">
        <v>35000</v>
      </c>
      <c r="C16" s="199"/>
      <c r="D16" s="201"/>
      <c r="E16" s="199"/>
      <c r="F16" s="202"/>
      <c r="G16" s="199"/>
      <c r="H16" s="200">
        <v>0</v>
      </c>
      <c r="I16" s="203"/>
      <c r="J16" s="200">
        <v>0</v>
      </c>
      <c r="M16" s="163"/>
      <c r="N16" s="175"/>
    </row>
    <row r="17" spans="1:18" x14ac:dyDescent="0.3">
      <c r="A17" s="199" t="s">
        <v>8</v>
      </c>
      <c r="B17" s="204">
        <v>800</v>
      </c>
      <c r="C17" s="199"/>
      <c r="D17" s="201"/>
      <c r="E17" s="199"/>
      <c r="F17" s="202"/>
      <c r="G17" s="199"/>
      <c r="H17" s="204">
        <v>0</v>
      </c>
      <c r="I17" s="203"/>
      <c r="J17" s="204">
        <v>0</v>
      </c>
      <c r="M17" s="163"/>
      <c r="N17" s="175"/>
    </row>
    <row r="18" spans="1:18" x14ac:dyDescent="0.3">
      <c r="A18" s="199" t="s">
        <v>9</v>
      </c>
      <c r="B18" s="204">
        <v>323</v>
      </c>
      <c r="C18" s="199"/>
      <c r="D18" s="201"/>
      <c r="E18" s="199"/>
      <c r="F18" s="202"/>
      <c r="G18" s="199"/>
      <c r="H18" s="204">
        <v>0</v>
      </c>
      <c r="I18" s="203"/>
      <c r="J18" s="204">
        <v>0</v>
      </c>
      <c r="M18" s="163"/>
      <c r="N18" s="175"/>
    </row>
    <row r="19" spans="1:18" x14ac:dyDescent="0.3">
      <c r="A19" s="199" t="s">
        <v>127</v>
      </c>
      <c r="B19" s="204">
        <v>3616</v>
      </c>
      <c r="C19" s="199"/>
      <c r="D19" s="201"/>
      <c r="E19" s="199"/>
      <c r="F19" s="202"/>
      <c r="G19" s="199"/>
      <c r="H19" s="204">
        <v>0</v>
      </c>
      <c r="I19" s="203"/>
      <c r="J19" s="204">
        <v>0</v>
      </c>
      <c r="M19" s="163"/>
      <c r="N19" s="175"/>
    </row>
    <row r="20" spans="1:18" x14ac:dyDescent="0.3">
      <c r="A20" s="199" t="s">
        <v>107</v>
      </c>
      <c r="B20" s="204">
        <v>2000</v>
      </c>
      <c r="C20" s="199"/>
      <c r="D20" s="201"/>
      <c r="E20" s="199"/>
      <c r="F20" s="202"/>
      <c r="G20" s="199"/>
      <c r="H20" s="204">
        <v>0</v>
      </c>
      <c r="I20" s="203"/>
      <c r="J20" s="204">
        <v>0</v>
      </c>
      <c r="M20" s="163"/>
      <c r="N20" s="175"/>
    </row>
    <row r="21" spans="1:18" x14ac:dyDescent="0.3">
      <c r="A21" s="199" t="s">
        <v>108</v>
      </c>
      <c r="B21" s="204">
        <v>2482</v>
      </c>
      <c r="C21" s="199"/>
      <c r="D21" s="201"/>
      <c r="E21" s="199"/>
      <c r="F21" s="202"/>
      <c r="G21" s="199"/>
      <c r="H21" s="204">
        <v>0</v>
      </c>
      <c r="I21" s="203"/>
      <c r="J21" s="204">
        <v>0</v>
      </c>
      <c r="M21" s="163"/>
      <c r="N21" s="175"/>
    </row>
    <row r="22" spans="1:18" x14ac:dyDescent="0.3">
      <c r="A22" s="199" t="s">
        <v>109</v>
      </c>
      <c r="B22" s="205">
        <v>2500</v>
      </c>
      <c r="C22" s="199"/>
      <c r="D22" s="202"/>
      <c r="E22" s="199"/>
      <c r="F22" s="199"/>
      <c r="G22" s="199"/>
      <c r="H22" s="205">
        <v>0</v>
      </c>
      <c r="I22" s="203"/>
      <c r="J22" s="205">
        <v>0</v>
      </c>
      <c r="M22" s="163"/>
      <c r="N22" s="163"/>
    </row>
    <row r="23" spans="1:18" ht="9.6" customHeight="1" x14ac:dyDescent="0.3">
      <c r="B23" s="173"/>
      <c r="F23" s="156"/>
      <c r="H23" s="173"/>
      <c r="J23" s="173"/>
    </row>
    <row r="24" spans="1:18" x14ac:dyDescent="0.3">
      <c r="A24" s="156" t="s">
        <v>10</v>
      </c>
      <c r="B24" s="163">
        <f>SUM(B14:B22)</f>
        <v>175668.5</v>
      </c>
      <c r="H24" s="163">
        <f>SUM(H14:H22)</f>
        <v>100579.05</v>
      </c>
      <c r="J24" s="163">
        <f>SUM(J14:J22)</f>
        <v>100579.05</v>
      </c>
      <c r="K24" s="170">
        <f>+H24/J24</f>
        <v>1</v>
      </c>
    </row>
    <row r="26" spans="1:18" x14ac:dyDescent="0.3">
      <c r="A26" s="156" t="s">
        <v>11</v>
      </c>
      <c r="B26" s="163">
        <v>42500</v>
      </c>
      <c r="C26" s="177"/>
      <c r="D26" s="178"/>
      <c r="E26" s="177"/>
      <c r="H26" s="163">
        <f>IF(F26&lt;&gt;"",B26,0)</f>
        <v>0</v>
      </c>
      <c r="I26" s="169"/>
      <c r="J26" s="163">
        <f>B26</f>
        <v>42500</v>
      </c>
      <c r="N26" s="167"/>
      <c r="O26" s="167"/>
    </row>
    <row r="27" spans="1:18" x14ac:dyDescent="0.3">
      <c r="A27" s="156" t="s">
        <v>12</v>
      </c>
      <c r="B27" s="173">
        <v>30000</v>
      </c>
      <c r="C27" s="177"/>
      <c r="D27" s="178"/>
      <c r="E27" s="177"/>
      <c r="F27" s="157" t="s">
        <v>5</v>
      </c>
      <c r="H27" s="163">
        <f>IF(F27&lt;&gt;"",B27,0)</f>
        <v>30000</v>
      </c>
      <c r="I27" s="169"/>
      <c r="J27" s="163">
        <f t="shared" ref="J27:J33" si="0">B27</f>
        <v>30000</v>
      </c>
      <c r="Q27" s="179"/>
    </row>
    <row r="28" spans="1:18" x14ac:dyDescent="0.3">
      <c r="A28" s="156" t="s">
        <v>13</v>
      </c>
      <c r="B28" s="173">
        <v>38500</v>
      </c>
      <c r="D28" s="206"/>
      <c r="F28" s="157" t="s">
        <v>6</v>
      </c>
      <c r="H28" s="163">
        <f t="shared" ref="H28:H33" si="1">IF(F28&lt;&gt;"",B28,0)</f>
        <v>38500</v>
      </c>
      <c r="I28" s="169"/>
      <c r="J28" s="163">
        <f t="shared" si="0"/>
        <v>38500</v>
      </c>
      <c r="M28" s="176"/>
      <c r="N28" s="163"/>
      <c r="R28" s="180"/>
    </row>
    <row r="29" spans="1:18" x14ac:dyDescent="0.3">
      <c r="A29" s="156" t="s">
        <v>14</v>
      </c>
      <c r="B29" s="173">
        <v>40000</v>
      </c>
      <c r="C29" s="177"/>
      <c r="D29" s="178"/>
      <c r="E29" s="177"/>
      <c r="H29" s="163">
        <f t="shared" si="1"/>
        <v>0</v>
      </c>
      <c r="I29" s="169"/>
      <c r="J29" s="163">
        <f t="shared" si="0"/>
        <v>40000</v>
      </c>
      <c r="R29" s="180"/>
    </row>
    <row r="30" spans="1:18" s="172" customFormat="1" x14ac:dyDescent="0.3">
      <c r="A30" s="156" t="s">
        <v>15</v>
      </c>
      <c r="B30" s="173">
        <f>((B4/1000000)*25)+(5000/12*13)+0.01</f>
        <v>6002.8016666666672</v>
      </c>
      <c r="C30" s="177"/>
      <c r="D30" s="178"/>
      <c r="E30" s="177"/>
      <c r="F30" s="157"/>
      <c r="G30" s="156"/>
      <c r="H30" s="163">
        <f t="shared" si="1"/>
        <v>0</v>
      </c>
      <c r="I30" s="169"/>
      <c r="J30" s="163">
        <f t="shared" si="0"/>
        <v>6002.8016666666672</v>
      </c>
      <c r="K30" s="156"/>
      <c r="L30" s="156"/>
      <c r="M30" s="156"/>
      <c r="N30" s="156"/>
      <c r="O30" s="156"/>
      <c r="P30" s="156"/>
    </row>
    <row r="31" spans="1:18" s="172" customFormat="1" x14ac:dyDescent="0.3">
      <c r="A31" s="156" t="s">
        <v>103</v>
      </c>
      <c r="B31" s="173">
        <v>300</v>
      </c>
      <c r="C31" s="177"/>
      <c r="D31" s="178"/>
      <c r="E31" s="177"/>
      <c r="F31" s="157"/>
      <c r="G31" s="156"/>
      <c r="H31" s="163">
        <f t="shared" si="1"/>
        <v>0</v>
      </c>
      <c r="I31" s="169"/>
      <c r="J31" s="163">
        <f t="shared" si="0"/>
        <v>300</v>
      </c>
      <c r="K31" s="156"/>
      <c r="L31" s="156"/>
      <c r="M31" s="156"/>
      <c r="N31" s="156"/>
      <c r="O31" s="156"/>
      <c r="P31" s="156"/>
    </row>
    <row r="32" spans="1:18" s="172" customFormat="1" x14ac:dyDescent="0.3">
      <c r="A32" s="156" t="s">
        <v>110</v>
      </c>
      <c r="B32" s="173">
        <v>3250</v>
      </c>
      <c r="C32" s="177"/>
      <c r="D32" s="178"/>
      <c r="E32" s="177"/>
      <c r="F32" s="157"/>
      <c r="G32" s="156"/>
      <c r="H32" s="163">
        <f t="shared" si="1"/>
        <v>0</v>
      </c>
      <c r="I32" s="169"/>
      <c r="J32" s="163">
        <f t="shared" si="0"/>
        <v>3250</v>
      </c>
      <c r="K32" s="156"/>
      <c r="L32" s="156"/>
      <c r="M32" s="156"/>
      <c r="N32" s="156"/>
      <c r="O32" s="156"/>
      <c r="P32" s="156"/>
    </row>
    <row r="33" spans="1:16" s="172" customFormat="1" x14ac:dyDescent="0.3">
      <c r="A33" s="156" t="s">
        <v>96</v>
      </c>
      <c r="B33" s="173">
        <v>950</v>
      </c>
      <c r="C33" s="177"/>
      <c r="D33" s="178"/>
      <c r="E33" s="177"/>
      <c r="F33" s="157"/>
      <c r="G33" s="156"/>
      <c r="H33" s="163">
        <f t="shared" si="1"/>
        <v>0</v>
      </c>
      <c r="I33" s="169"/>
      <c r="J33" s="163">
        <f t="shared" si="0"/>
        <v>950</v>
      </c>
      <c r="K33" s="156"/>
      <c r="L33" s="156"/>
      <c r="M33" s="156"/>
      <c r="N33" s="156"/>
      <c r="O33" s="156"/>
      <c r="P33" s="156"/>
    </row>
    <row r="34" spans="1:16" s="172" customFormat="1" x14ac:dyDescent="0.3">
      <c r="A34" s="199" t="s">
        <v>111</v>
      </c>
      <c r="B34" s="207">
        <f>8000+11325.5</f>
        <v>19325.5</v>
      </c>
      <c r="C34" s="208"/>
      <c r="D34" s="209"/>
      <c r="E34" s="208"/>
      <c r="F34" s="202"/>
      <c r="G34" s="199"/>
      <c r="H34" s="210">
        <f>IF(F34&lt;&gt;"",#REF!,0)</f>
        <v>0</v>
      </c>
      <c r="I34" s="203"/>
      <c r="J34" s="210">
        <v>0</v>
      </c>
      <c r="K34" s="156"/>
      <c r="L34" s="156"/>
      <c r="M34" s="156"/>
      <c r="N34" s="156"/>
      <c r="O34" s="156"/>
      <c r="P34" s="156"/>
    </row>
    <row r="35" spans="1:16" s="172" customFormat="1" x14ac:dyDescent="0.3">
      <c r="A35" s="199" t="s">
        <v>112</v>
      </c>
      <c r="B35" s="207">
        <v>27500</v>
      </c>
      <c r="C35" s="208"/>
      <c r="D35" s="209"/>
      <c r="E35" s="208"/>
      <c r="F35" s="202"/>
      <c r="G35" s="199"/>
      <c r="H35" s="210">
        <f>IF(F35&lt;&gt;"",#REF!,0)</f>
        <v>0</v>
      </c>
      <c r="I35" s="203"/>
      <c r="J35" s="210">
        <v>0</v>
      </c>
      <c r="K35" s="156"/>
      <c r="L35" s="156"/>
      <c r="M35" s="156"/>
      <c r="N35" s="156"/>
      <c r="O35" s="156"/>
      <c r="P35" s="156"/>
    </row>
    <row r="36" spans="1:16" s="172" customFormat="1" x14ac:dyDescent="0.3">
      <c r="A36" s="199" t="s">
        <v>113</v>
      </c>
      <c r="B36" s="207">
        <v>0</v>
      </c>
      <c r="C36" s="208"/>
      <c r="D36" s="209"/>
      <c r="E36" s="208"/>
      <c r="F36" s="202"/>
      <c r="G36" s="199"/>
      <c r="H36" s="210">
        <f>IF(F36&lt;&gt;"",#REF!,0)</f>
        <v>0</v>
      </c>
      <c r="I36" s="203"/>
      <c r="J36" s="210">
        <v>0</v>
      </c>
      <c r="K36" s="156"/>
      <c r="L36" s="156"/>
      <c r="M36" s="156"/>
      <c r="N36" s="156"/>
      <c r="O36" s="156"/>
      <c r="P36" s="156"/>
    </row>
    <row r="37" spans="1:16" s="172" customFormat="1" x14ac:dyDescent="0.3">
      <c r="A37" s="199" t="s">
        <v>114</v>
      </c>
      <c r="B37" s="207">
        <v>20000</v>
      </c>
      <c r="C37" s="208"/>
      <c r="D37" s="209"/>
      <c r="E37" s="208"/>
      <c r="F37" s="202"/>
      <c r="G37" s="199"/>
      <c r="H37" s="210">
        <f>IF(F37&lt;&gt;"",#REF!,0)</f>
        <v>0</v>
      </c>
      <c r="I37" s="203"/>
      <c r="J37" s="210">
        <v>0</v>
      </c>
      <c r="K37" s="156"/>
      <c r="L37" s="156"/>
      <c r="M37" s="156"/>
      <c r="N37" s="156"/>
      <c r="O37" s="156"/>
      <c r="P37" s="156"/>
    </row>
    <row r="38" spans="1:16" s="172" customFormat="1" x14ac:dyDescent="0.3">
      <c r="A38" s="199" t="s">
        <v>16</v>
      </c>
      <c r="B38" s="207">
        <v>0</v>
      </c>
      <c r="C38" s="208"/>
      <c r="D38" s="209"/>
      <c r="E38" s="208"/>
      <c r="F38" s="202"/>
      <c r="G38" s="199"/>
      <c r="H38" s="211">
        <v>0</v>
      </c>
      <c r="I38" s="203"/>
      <c r="J38" s="211">
        <v>0</v>
      </c>
      <c r="K38" s="156"/>
      <c r="L38" s="156"/>
      <c r="M38" s="156"/>
      <c r="N38" s="156"/>
      <c r="O38" s="156"/>
      <c r="P38" s="156"/>
    </row>
    <row r="39" spans="1:16" s="172" customFormat="1" x14ac:dyDescent="0.3">
      <c r="A39" s="156"/>
      <c r="B39" s="156"/>
      <c r="C39" s="156"/>
      <c r="D39" s="157"/>
      <c r="E39" s="156"/>
      <c r="F39" s="157"/>
      <c r="G39" s="156"/>
      <c r="H39" s="156"/>
      <c r="I39" s="156"/>
      <c r="J39" s="156"/>
      <c r="K39" s="156"/>
      <c r="L39" s="156"/>
      <c r="M39" s="156"/>
      <c r="N39" s="156"/>
      <c r="O39" s="156"/>
      <c r="P39" s="156"/>
    </row>
    <row r="40" spans="1:16" s="172" customFormat="1" ht="15" thickBot="1" x14ac:dyDescent="0.35">
      <c r="A40" s="156" t="s">
        <v>17</v>
      </c>
      <c r="B40" s="181">
        <f>SUM(B24:B38)</f>
        <v>403996.8016666667</v>
      </c>
      <c r="C40" s="156"/>
      <c r="D40" s="157"/>
      <c r="E40" s="156"/>
      <c r="F40" s="157"/>
      <c r="G40" s="156"/>
      <c r="H40" s="181">
        <f>SUM(H24:H38)</f>
        <v>169079.05</v>
      </c>
      <c r="I40" s="163"/>
      <c r="J40" s="181">
        <f>SUM(J24:J38)</f>
        <v>262081.85166666665</v>
      </c>
      <c r="K40" s="182">
        <f>+H40/J40</f>
        <v>0.64513833722086988</v>
      </c>
      <c r="L40" s="156"/>
      <c r="M40" s="156"/>
      <c r="N40" s="156"/>
      <c r="O40" s="156"/>
      <c r="P40" s="156"/>
    </row>
    <row r="41" spans="1:16" s="172" customFormat="1" ht="15" thickTop="1" x14ac:dyDescent="0.3">
      <c r="A41" s="156"/>
      <c r="B41" s="156"/>
      <c r="C41" s="156"/>
      <c r="D41" s="157"/>
      <c r="E41" s="156"/>
      <c r="F41" s="157"/>
      <c r="G41" s="156"/>
      <c r="H41" s="156"/>
      <c r="I41" s="156"/>
      <c r="J41" s="156"/>
      <c r="K41" s="156"/>
      <c r="L41" s="156"/>
      <c r="M41" s="156"/>
      <c r="N41" s="160"/>
      <c r="O41" s="156"/>
      <c r="P41" s="156"/>
    </row>
    <row r="42" spans="1:16" x14ac:dyDescent="0.3">
      <c r="H42" s="174" t="s">
        <v>6</v>
      </c>
      <c r="I42" s="163"/>
      <c r="J42" s="163">
        <f>H10+H11+H28</f>
        <v>161000.125</v>
      </c>
      <c r="K42" s="176">
        <f>J42/J40</f>
        <v>0.6143123759853879</v>
      </c>
      <c r="O42" s="163"/>
    </row>
    <row r="43" spans="1:16" x14ac:dyDescent="0.3">
      <c r="B43" s="176"/>
      <c r="H43" s="183" t="s">
        <v>5</v>
      </c>
      <c r="J43" s="163">
        <f>H27+H12</f>
        <v>36447.375</v>
      </c>
      <c r="K43" s="176">
        <f>J43/J40</f>
        <v>0.13906867174594076</v>
      </c>
      <c r="O43" s="163"/>
    </row>
    <row r="44" spans="1:16" x14ac:dyDescent="0.3">
      <c r="B44" s="212"/>
      <c r="O44" s="163"/>
    </row>
    <row r="45" spans="1:16" x14ac:dyDescent="0.3">
      <c r="A45" s="184">
        <f ca="1">NOW()</f>
        <v>44958.653421759256</v>
      </c>
      <c r="B45" s="163"/>
      <c r="J45" s="156" t="s">
        <v>92</v>
      </c>
      <c r="O45" s="163"/>
    </row>
    <row r="46" spans="1:16" x14ac:dyDescent="0.3">
      <c r="B46" s="163"/>
    </row>
    <row r="47" spans="1:16" x14ac:dyDescent="0.3">
      <c r="B47" s="163"/>
    </row>
    <row r="48" spans="1:16" x14ac:dyDescent="0.3">
      <c r="B48" s="163"/>
    </row>
    <row r="50" spans="2:11" x14ac:dyDescent="0.3">
      <c r="B50" s="163"/>
    </row>
    <row r="54" spans="2:11" x14ac:dyDescent="0.3">
      <c r="B54" s="213"/>
    </row>
    <row r="56" spans="2:11" x14ac:dyDescent="0.3">
      <c r="B56" s="213"/>
      <c r="C56" s="163"/>
      <c r="D56" s="185"/>
      <c r="E56" s="163"/>
      <c r="F56" s="163"/>
      <c r="G56" s="163"/>
      <c r="H56" s="163"/>
      <c r="I56" s="163"/>
      <c r="J56" s="163"/>
      <c r="K56" s="163"/>
    </row>
    <row r="57" spans="2:11" x14ac:dyDescent="0.3">
      <c r="B57" s="213"/>
      <c r="C57" s="163"/>
      <c r="D57" s="185"/>
      <c r="E57" s="163"/>
      <c r="F57" s="163"/>
      <c r="G57" s="163"/>
      <c r="H57" s="163"/>
      <c r="I57" s="163"/>
      <c r="J57" s="163"/>
      <c r="K57" s="163"/>
    </row>
    <row r="58" spans="2:11" x14ac:dyDescent="0.3">
      <c r="B58" s="213"/>
      <c r="C58" s="163"/>
      <c r="D58" s="185"/>
      <c r="E58" s="163"/>
      <c r="F58" s="163"/>
      <c r="G58" s="163"/>
      <c r="H58" s="163"/>
      <c r="I58" s="163"/>
      <c r="J58" s="163"/>
      <c r="K58" s="163"/>
    </row>
    <row r="59" spans="2:11" x14ac:dyDescent="0.3">
      <c r="B59" s="213"/>
      <c r="C59" s="163"/>
      <c r="D59" s="185"/>
      <c r="E59" s="163"/>
      <c r="F59" s="163"/>
      <c r="G59" s="163"/>
      <c r="H59" s="163"/>
      <c r="I59" s="163"/>
      <c r="J59" s="163"/>
      <c r="K59" s="163"/>
    </row>
    <row r="60" spans="2:11" x14ac:dyDescent="0.3">
      <c r="B60" s="213"/>
      <c r="C60" s="163"/>
      <c r="D60" s="185"/>
      <c r="E60" s="163"/>
      <c r="F60" s="163"/>
      <c r="G60" s="163"/>
      <c r="H60" s="163"/>
      <c r="I60" s="163"/>
      <c r="J60" s="163"/>
      <c r="K60" s="163"/>
    </row>
    <row r="61" spans="2:11" x14ac:dyDescent="0.3">
      <c r="B61" s="213"/>
      <c r="C61" s="163"/>
      <c r="D61" s="185"/>
      <c r="E61" s="163"/>
      <c r="F61" s="163"/>
      <c r="G61" s="163"/>
      <c r="H61" s="163"/>
      <c r="I61" s="163"/>
      <c r="J61" s="163"/>
      <c r="K61" s="163"/>
    </row>
    <row r="62" spans="2:11" x14ac:dyDescent="0.3">
      <c r="B62" s="213"/>
      <c r="C62" s="163"/>
      <c r="D62" s="185"/>
      <c r="E62" s="163"/>
      <c r="F62" s="163"/>
      <c r="G62" s="163"/>
      <c r="H62" s="163"/>
      <c r="I62" s="163"/>
      <c r="J62" s="163"/>
      <c r="K62" s="163"/>
    </row>
    <row r="63" spans="2:11" x14ac:dyDescent="0.3">
      <c r="B63" s="213"/>
      <c r="C63" s="163"/>
      <c r="D63" s="185"/>
      <c r="E63" s="163"/>
      <c r="F63" s="163"/>
      <c r="G63" s="163"/>
      <c r="H63" s="163"/>
      <c r="I63" s="163"/>
      <c r="J63" s="163"/>
      <c r="K63" s="163"/>
    </row>
    <row r="64" spans="2:11" x14ac:dyDescent="0.3">
      <c r="B64" s="213"/>
    </row>
    <row r="65" spans="2:11" x14ac:dyDescent="0.3">
      <c r="B65" s="213"/>
      <c r="H65" s="163"/>
      <c r="J65" s="163"/>
    </row>
    <row r="66" spans="2:11" x14ac:dyDescent="0.3">
      <c r="H66" s="186"/>
      <c r="I66" s="186"/>
      <c r="J66" s="186"/>
      <c r="K66" s="186"/>
    </row>
  </sheetData>
  <mergeCells count="3">
    <mergeCell ref="A1:K1"/>
    <mergeCell ref="A2:K2"/>
    <mergeCell ref="H6:J6"/>
  </mergeCells>
  <printOptions horizontalCentered="1"/>
  <pageMargins left="0.7" right="0.7" top="0.75" bottom="0.75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9"/>
  <sheetViews>
    <sheetView zoomScale="70" zoomScaleNormal="70" zoomScaleSheetLayoutView="100" workbookViewId="0">
      <pane xSplit="1" ySplit="9" topLeftCell="B10" activePane="bottomRight" state="frozen"/>
      <selection activeCell="M7" sqref="M7"/>
      <selection pane="topRight" activeCell="M7" sqref="M7"/>
      <selection pane="bottomLeft" activeCell="M7" sqref="M7"/>
      <selection pane="bottomRight" activeCell="E32" sqref="E32"/>
    </sheetView>
  </sheetViews>
  <sheetFormatPr defaultColWidth="10.7109375" defaultRowHeight="13.2" x14ac:dyDescent="0.25"/>
  <cols>
    <col min="1" max="1" width="18.85546875" style="38" customWidth="1"/>
    <col min="2" max="2" width="7.42578125" style="38" customWidth="1"/>
    <col min="3" max="3" width="16.140625" style="38" customWidth="1"/>
    <col min="4" max="4" width="4.42578125" style="38" customWidth="1"/>
    <col min="5" max="5" width="18.140625" style="39" customWidth="1"/>
    <col min="6" max="6" width="4.42578125" style="39" customWidth="1"/>
    <col min="7" max="7" width="20.140625" style="39" customWidth="1"/>
    <col min="8" max="8" width="4.42578125" style="39" customWidth="1"/>
    <col min="9" max="9" width="18.140625" style="39" customWidth="1"/>
    <col min="10" max="10" width="4.42578125" style="39" customWidth="1"/>
    <col min="11" max="11" width="18.140625" style="39" customWidth="1"/>
    <col min="12" max="12" width="4.42578125" style="39" customWidth="1"/>
    <col min="13" max="13" width="20.42578125" style="39" customWidth="1"/>
    <col min="14" max="14" width="19.85546875" style="39" customWidth="1"/>
    <col min="15" max="18" width="18.42578125" style="39" customWidth="1"/>
    <col min="19" max="19" width="10.7109375" style="39"/>
    <col min="20" max="23" width="18.42578125" style="39" customWidth="1"/>
    <col min="24" max="16384" width="10.7109375" style="39"/>
  </cols>
  <sheetData>
    <row r="1" spans="1:23" s="36" customFormat="1" ht="18" x14ac:dyDescent="0.35">
      <c r="A1" s="135" t="str">
        <f>COI2022B!A1</f>
        <v>MPEA 2022B Expansion Project Bond Deal</v>
      </c>
      <c r="B1" s="135"/>
      <c r="C1" s="50"/>
      <c r="D1" s="50"/>
      <c r="E1" s="50"/>
      <c r="F1" s="50"/>
      <c r="G1" s="50"/>
      <c r="H1" s="51"/>
      <c r="I1" s="50"/>
      <c r="J1" s="51"/>
      <c r="K1" s="52"/>
      <c r="L1" s="51"/>
      <c r="M1" s="52"/>
      <c r="O1" s="52"/>
      <c r="P1" s="52"/>
      <c r="Q1" s="52"/>
      <c r="R1" s="52"/>
      <c r="T1" s="52"/>
      <c r="U1" s="52"/>
      <c r="V1" s="52"/>
      <c r="W1" s="52"/>
    </row>
    <row r="2" spans="1:23" s="36" customFormat="1" ht="18" x14ac:dyDescent="0.35">
      <c r="A2" s="49" t="s">
        <v>32</v>
      </c>
      <c r="B2" s="49"/>
      <c r="C2" s="50"/>
      <c r="D2" s="50"/>
      <c r="E2" s="50"/>
      <c r="F2" s="50"/>
      <c r="G2" s="50"/>
      <c r="H2" s="51"/>
      <c r="I2" s="50"/>
      <c r="J2" s="51"/>
      <c r="K2" s="52"/>
      <c r="L2" s="51"/>
      <c r="M2" s="52"/>
      <c r="O2" s="52"/>
      <c r="P2" s="52"/>
      <c r="Q2" s="52"/>
      <c r="R2" s="52"/>
      <c r="T2" s="52"/>
      <c r="U2" s="52"/>
      <c r="V2" s="52"/>
      <c r="W2" s="52"/>
    </row>
    <row r="3" spans="1:23" s="35" customFormat="1" ht="15.6" x14ac:dyDescent="0.3">
      <c r="A3" s="53" t="s">
        <v>123</v>
      </c>
      <c r="B3" s="53"/>
      <c r="C3" s="54"/>
      <c r="D3" s="54"/>
      <c r="E3" s="54"/>
      <c r="F3" s="54"/>
      <c r="G3" s="54"/>
      <c r="H3" s="55"/>
      <c r="I3" s="54"/>
      <c r="J3" s="55"/>
      <c r="K3" s="56"/>
      <c r="L3" s="55"/>
      <c r="M3" s="56"/>
      <c r="O3" s="56"/>
      <c r="P3" s="56"/>
      <c r="Q3" s="56"/>
      <c r="R3" s="56"/>
      <c r="T3" s="56"/>
      <c r="U3" s="56"/>
      <c r="V3" s="56"/>
      <c r="W3" s="56"/>
    </row>
    <row r="4" spans="1:23" s="34" customFormat="1" ht="13.8" x14ac:dyDescent="0.25">
      <c r="A4" s="8"/>
      <c r="B4" s="8"/>
      <c r="C4" s="8"/>
      <c r="D4" s="8"/>
      <c r="E4" s="11"/>
      <c r="F4" s="11"/>
      <c r="G4" s="11"/>
      <c r="H4" s="11"/>
      <c r="I4" s="11"/>
      <c r="J4" s="11"/>
      <c r="K4" s="11"/>
      <c r="L4" s="11"/>
      <c r="M4" s="11"/>
      <c r="O4" s="11"/>
      <c r="P4" s="11"/>
      <c r="Q4" s="11"/>
      <c r="R4" s="11"/>
      <c r="T4" s="11"/>
      <c r="U4" s="11"/>
      <c r="V4" s="11"/>
      <c r="W4" s="11"/>
    </row>
    <row r="5" spans="1:23" s="34" customFormat="1" ht="13.8" x14ac:dyDescent="0.25">
      <c r="A5" s="8"/>
      <c r="B5" s="41" t="s">
        <v>21</v>
      </c>
      <c r="C5" s="8"/>
      <c r="D5" s="8"/>
      <c r="E5" s="42">
        <v>44902</v>
      </c>
      <c r="F5" s="11"/>
      <c r="G5" s="11"/>
      <c r="H5" s="11"/>
      <c r="I5" s="11"/>
      <c r="J5" s="11"/>
      <c r="K5" s="11"/>
      <c r="L5" s="11"/>
      <c r="M5" s="11"/>
      <c r="O5" s="11"/>
      <c r="P5" s="11"/>
      <c r="Q5" s="11"/>
      <c r="R5" s="11"/>
      <c r="T5" s="11"/>
      <c r="U5" s="11"/>
      <c r="V5" s="11"/>
      <c r="W5" s="11"/>
    </row>
    <row r="6" spans="1:23" s="34" customFormat="1" ht="13.8" x14ac:dyDescent="0.25">
      <c r="A6" s="8"/>
      <c r="B6" s="8"/>
      <c r="C6" s="8"/>
      <c r="D6" s="8"/>
      <c r="E6" s="11"/>
      <c r="F6" s="11"/>
      <c r="G6" s="11"/>
      <c r="H6" s="11"/>
      <c r="I6" s="11"/>
      <c r="J6" s="11"/>
      <c r="K6" s="11"/>
      <c r="L6" s="11"/>
      <c r="M6" s="11"/>
      <c r="O6" s="11"/>
      <c r="P6" s="11"/>
      <c r="Q6" s="11"/>
      <c r="R6" s="11"/>
      <c r="T6" s="11"/>
      <c r="U6" s="11"/>
      <c r="V6" s="11"/>
      <c r="W6" s="11"/>
    </row>
    <row r="7" spans="1:23" s="37" customFormat="1" ht="13.8" x14ac:dyDescent="0.25">
      <c r="A7" s="33" t="s">
        <v>18</v>
      </c>
      <c r="B7" s="33"/>
      <c r="C7" s="33" t="s">
        <v>22</v>
      </c>
      <c r="D7" s="33"/>
      <c r="E7" s="11"/>
      <c r="F7" s="11"/>
      <c r="G7" s="11"/>
      <c r="H7" s="11"/>
      <c r="I7" s="11"/>
      <c r="J7" s="11"/>
      <c r="K7" s="11"/>
      <c r="L7" s="11"/>
      <c r="M7" s="11"/>
      <c r="O7" s="11"/>
      <c r="P7" s="11"/>
      <c r="Q7" s="11"/>
      <c r="R7" s="11"/>
      <c r="T7" s="11"/>
      <c r="U7" s="11"/>
      <c r="V7" s="11"/>
      <c r="W7" s="11"/>
    </row>
    <row r="8" spans="1:23" s="34" customFormat="1" ht="13.8" x14ac:dyDescent="0.25">
      <c r="A8" s="9" t="s">
        <v>19</v>
      </c>
      <c r="B8" s="9"/>
      <c r="C8" s="9" t="s">
        <v>23</v>
      </c>
      <c r="D8" s="9"/>
      <c r="E8" s="11" t="s">
        <v>25</v>
      </c>
      <c r="F8" s="11"/>
      <c r="G8" s="10"/>
      <c r="H8" s="11"/>
      <c r="I8" s="11" t="s">
        <v>28</v>
      </c>
      <c r="J8" s="11"/>
      <c r="K8" s="11" t="s">
        <v>30</v>
      </c>
      <c r="L8" s="11"/>
      <c r="M8" s="11"/>
      <c r="N8" s="11"/>
      <c r="O8" s="11"/>
      <c r="P8" s="11"/>
      <c r="Q8" s="11"/>
      <c r="R8" s="11"/>
      <c r="T8" s="11"/>
      <c r="U8" s="11"/>
      <c r="V8" s="11"/>
      <c r="W8" s="11"/>
    </row>
    <row r="9" spans="1:23" s="34" customFormat="1" ht="13.8" x14ac:dyDescent="0.25">
      <c r="A9" s="12" t="s">
        <v>20</v>
      </c>
      <c r="B9" s="12"/>
      <c r="C9" s="12" t="s">
        <v>24</v>
      </c>
      <c r="D9" s="12"/>
      <c r="E9" s="10" t="s">
        <v>26</v>
      </c>
      <c r="F9" s="10"/>
      <c r="G9" s="10" t="s">
        <v>27</v>
      </c>
      <c r="H9" s="10"/>
      <c r="I9" s="10" t="s">
        <v>29</v>
      </c>
      <c r="J9" s="10"/>
      <c r="K9" s="10" t="s">
        <v>29</v>
      </c>
      <c r="L9" s="10"/>
      <c r="M9" s="10" t="s">
        <v>31</v>
      </c>
      <c r="N9" s="10"/>
      <c r="O9" s="10"/>
      <c r="P9" s="10"/>
      <c r="Q9" s="10"/>
      <c r="R9" s="10"/>
      <c r="T9" s="10"/>
      <c r="U9" s="10"/>
      <c r="V9" s="10"/>
      <c r="W9" s="10"/>
    </row>
    <row r="10" spans="1:23" ht="13.8" x14ac:dyDescent="0.25">
      <c r="A10" s="8">
        <v>44910</v>
      </c>
      <c r="B10" s="8"/>
      <c r="C10" s="6"/>
      <c r="D10" s="6"/>
      <c r="E10" s="5"/>
      <c r="F10" s="45"/>
      <c r="G10" s="5"/>
      <c r="H10" s="45"/>
      <c r="I10" s="5"/>
      <c r="J10" s="45"/>
      <c r="K10" s="5"/>
      <c r="L10" s="45"/>
      <c r="M10" s="5">
        <f t="shared" ref="M10:M69" si="0">SUM(E10:L10)</f>
        <v>0</v>
      </c>
      <c r="N10" s="4"/>
      <c r="O10" s="5"/>
      <c r="P10" s="5"/>
      <c r="Q10" s="5"/>
      <c r="R10" s="5"/>
      <c r="T10" s="5"/>
      <c r="U10" s="5"/>
      <c r="V10" s="5"/>
      <c r="W10" s="5"/>
    </row>
    <row r="11" spans="1:23" ht="13.8" x14ac:dyDescent="0.25">
      <c r="A11" s="8">
        <v>45092</v>
      </c>
      <c r="B11" s="8"/>
      <c r="C11" s="6"/>
      <c r="D11" s="6"/>
      <c r="E11" s="5"/>
      <c r="F11" s="45"/>
      <c r="G11" s="5">
        <v>612175</v>
      </c>
      <c r="H11" s="45"/>
      <c r="I11" s="5"/>
      <c r="J11" s="45"/>
      <c r="K11" s="5">
        <f>-G11</f>
        <v>-612175</v>
      </c>
      <c r="L11" s="45"/>
      <c r="M11" s="5">
        <f t="shared" si="0"/>
        <v>0</v>
      </c>
      <c r="N11" s="5"/>
      <c r="O11" s="5"/>
      <c r="P11" s="5"/>
      <c r="Q11" s="5"/>
      <c r="R11" s="5"/>
      <c r="T11" s="5"/>
      <c r="U11" s="5"/>
      <c r="V11" s="5"/>
      <c r="W11" s="5"/>
    </row>
    <row r="12" spans="1:23" ht="13.8" x14ac:dyDescent="0.25">
      <c r="A12" s="8">
        <v>45275</v>
      </c>
      <c r="B12" s="8"/>
      <c r="C12" s="6"/>
      <c r="D12" s="6"/>
      <c r="E12" s="5"/>
      <c r="F12" s="45"/>
      <c r="G12" s="5">
        <f t="shared" ref="G12:G19" si="1">E12*C12/2+G13</f>
        <v>586125</v>
      </c>
      <c r="H12" s="45"/>
      <c r="I12" s="5"/>
      <c r="J12" s="45"/>
      <c r="K12" s="5"/>
      <c r="L12" s="45"/>
      <c r="M12" s="5">
        <f t="shared" si="0"/>
        <v>586125</v>
      </c>
      <c r="N12" s="4"/>
      <c r="O12" s="5"/>
      <c r="P12" s="5"/>
      <c r="Q12" s="5"/>
      <c r="R12" s="5"/>
      <c r="T12" s="5"/>
      <c r="U12" s="5"/>
      <c r="V12" s="5"/>
      <c r="W12" s="5"/>
    </row>
    <row r="13" spans="1:23" ht="13.8" x14ac:dyDescent="0.25">
      <c r="A13" s="8">
        <v>45458</v>
      </c>
      <c r="B13" s="8"/>
      <c r="C13" s="6"/>
      <c r="D13" s="6"/>
      <c r="E13" s="5"/>
      <c r="F13" s="45"/>
      <c r="G13" s="5">
        <f t="shared" si="1"/>
        <v>586125</v>
      </c>
      <c r="H13" s="45"/>
      <c r="I13" s="5"/>
      <c r="J13" s="45"/>
      <c r="K13" s="5"/>
      <c r="L13" s="45"/>
      <c r="M13" s="5">
        <f t="shared" si="0"/>
        <v>586125</v>
      </c>
      <c r="N13" s="5"/>
      <c r="O13" s="5"/>
      <c r="P13" s="5"/>
      <c r="Q13" s="5"/>
      <c r="R13" s="5"/>
      <c r="T13" s="5"/>
      <c r="U13" s="5"/>
      <c r="V13" s="5"/>
      <c r="W13" s="5"/>
    </row>
    <row r="14" spans="1:23" ht="13.8" x14ac:dyDescent="0.25">
      <c r="A14" s="8">
        <v>45641</v>
      </c>
      <c r="B14" s="8"/>
      <c r="C14" s="6"/>
      <c r="D14" s="6"/>
      <c r="E14" s="5"/>
      <c r="F14" s="45"/>
      <c r="G14" s="5">
        <f t="shared" si="1"/>
        <v>586125</v>
      </c>
      <c r="H14" s="45"/>
      <c r="I14" s="5"/>
      <c r="J14" s="45"/>
      <c r="K14" s="5"/>
      <c r="L14" s="45"/>
      <c r="M14" s="5">
        <f t="shared" si="0"/>
        <v>586125</v>
      </c>
      <c r="N14" s="4"/>
      <c r="O14" s="5"/>
      <c r="P14" s="5"/>
      <c r="Q14" s="5"/>
      <c r="R14" s="5"/>
      <c r="T14" s="5"/>
      <c r="U14" s="5"/>
      <c r="V14" s="5"/>
      <c r="W14" s="5"/>
    </row>
    <row r="15" spans="1:23" ht="13.8" x14ac:dyDescent="0.25">
      <c r="A15" s="8">
        <v>45823</v>
      </c>
      <c r="B15" s="8"/>
      <c r="C15" s="6"/>
      <c r="D15" s="6"/>
      <c r="E15" s="5"/>
      <c r="F15" s="45"/>
      <c r="G15" s="5">
        <f t="shared" si="1"/>
        <v>586125</v>
      </c>
      <c r="H15" s="45"/>
      <c r="I15" s="5"/>
      <c r="J15" s="45"/>
      <c r="K15" s="5"/>
      <c r="L15" s="45"/>
      <c r="M15" s="5">
        <f t="shared" si="0"/>
        <v>586125</v>
      </c>
      <c r="N15" s="5"/>
      <c r="O15" s="5"/>
      <c r="P15" s="5"/>
      <c r="Q15" s="5"/>
      <c r="R15" s="5"/>
      <c r="T15" s="5"/>
      <c r="U15" s="5"/>
      <c r="V15" s="5"/>
      <c r="W15" s="5"/>
    </row>
    <row r="16" spans="1:23" ht="13.8" x14ac:dyDescent="0.25">
      <c r="A16" s="8">
        <v>46006</v>
      </c>
      <c r="B16" s="8"/>
      <c r="C16" s="6"/>
      <c r="D16" s="6"/>
      <c r="E16" s="5"/>
      <c r="F16" s="45"/>
      <c r="G16" s="5">
        <f t="shared" si="1"/>
        <v>586125</v>
      </c>
      <c r="H16" s="45"/>
      <c r="I16" s="5"/>
      <c r="J16" s="45"/>
      <c r="K16" s="5"/>
      <c r="L16" s="45"/>
      <c r="M16" s="5">
        <f t="shared" si="0"/>
        <v>586125</v>
      </c>
      <c r="N16" s="4"/>
      <c r="O16" s="5"/>
      <c r="P16" s="5"/>
      <c r="Q16" s="5"/>
      <c r="R16" s="5"/>
      <c r="T16" s="5"/>
      <c r="U16" s="5"/>
      <c r="V16" s="5"/>
      <c r="W16" s="5"/>
    </row>
    <row r="17" spans="1:23" ht="13.8" x14ac:dyDescent="0.25">
      <c r="A17" s="8">
        <v>46188</v>
      </c>
      <c r="B17" s="8"/>
      <c r="C17" s="6"/>
      <c r="D17" s="6"/>
      <c r="E17" s="5"/>
      <c r="F17" s="45"/>
      <c r="G17" s="5">
        <f t="shared" si="1"/>
        <v>586125</v>
      </c>
      <c r="H17" s="45"/>
      <c r="I17" s="5"/>
      <c r="J17" s="45"/>
      <c r="K17" s="5"/>
      <c r="L17" s="45"/>
      <c r="M17" s="5">
        <f t="shared" si="0"/>
        <v>586125</v>
      </c>
      <c r="N17" s="5"/>
      <c r="O17" s="5"/>
      <c r="P17" s="5"/>
      <c r="Q17" s="5"/>
      <c r="R17" s="5"/>
      <c r="T17" s="5"/>
      <c r="U17" s="5"/>
      <c r="V17" s="5"/>
      <c r="W17" s="5"/>
    </row>
    <row r="18" spans="1:23" ht="13.8" x14ac:dyDescent="0.25">
      <c r="A18" s="8">
        <v>46371</v>
      </c>
      <c r="B18" s="8"/>
      <c r="C18" s="6"/>
      <c r="D18" s="6"/>
      <c r="E18" s="5"/>
      <c r="F18" s="45"/>
      <c r="G18" s="5">
        <f t="shared" si="1"/>
        <v>586125</v>
      </c>
      <c r="H18" s="45"/>
      <c r="I18" s="5"/>
      <c r="J18" s="45"/>
      <c r="K18" s="5"/>
      <c r="L18" s="45"/>
      <c r="M18" s="5">
        <f t="shared" si="0"/>
        <v>586125</v>
      </c>
      <c r="N18" s="4"/>
      <c r="O18" s="5"/>
      <c r="P18" s="5"/>
      <c r="Q18" s="5"/>
      <c r="R18" s="5"/>
      <c r="T18" s="5"/>
      <c r="U18" s="5"/>
      <c r="V18" s="5"/>
      <c r="W18" s="5"/>
    </row>
    <row r="19" spans="1:23" ht="13.8" x14ac:dyDescent="0.25">
      <c r="A19" s="8">
        <v>46553</v>
      </c>
      <c r="B19" s="8"/>
      <c r="C19" s="6"/>
      <c r="D19" s="6"/>
      <c r="E19" s="5"/>
      <c r="F19" s="45"/>
      <c r="G19" s="5">
        <f t="shared" si="1"/>
        <v>586125</v>
      </c>
      <c r="H19" s="45"/>
      <c r="I19" s="5"/>
      <c r="J19" s="45"/>
      <c r="K19" s="5"/>
      <c r="L19" s="45"/>
      <c r="M19" s="5">
        <f t="shared" si="0"/>
        <v>586125</v>
      </c>
      <c r="N19" s="5"/>
      <c r="O19" s="5"/>
      <c r="P19" s="5"/>
      <c r="Q19" s="5"/>
      <c r="R19" s="5"/>
      <c r="T19" s="5"/>
      <c r="U19" s="5"/>
      <c r="V19" s="5"/>
      <c r="W19" s="5"/>
    </row>
    <row r="20" spans="1:23" ht="13.8" x14ac:dyDescent="0.25">
      <c r="A20" s="8">
        <v>46736</v>
      </c>
      <c r="B20" s="8"/>
      <c r="C20" s="6">
        <v>0.05</v>
      </c>
      <c r="D20" s="6"/>
      <c r="E20" s="5">
        <v>23445000</v>
      </c>
      <c r="F20" s="45"/>
      <c r="G20" s="5">
        <f>E20*C20/2+G21</f>
        <v>586125</v>
      </c>
      <c r="H20" s="45"/>
      <c r="I20" s="5"/>
      <c r="J20" s="45"/>
      <c r="K20" s="5"/>
      <c r="L20" s="45"/>
      <c r="M20" s="5">
        <f t="shared" si="0"/>
        <v>24031125</v>
      </c>
      <c r="N20" s="4"/>
      <c r="O20" s="5"/>
      <c r="P20" s="5"/>
      <c r="Q20" s="5"/>
      <c r="R20" s="5"/>
      <c r="T20" s="5"/>
      <c r="U20" s="5"/>
      <c r="V20" s="5"/>
      <c r="W20" s="5"/>
    </row>
    <row r="21" spans="1:23" ht="13.8" x14ac:dyDescent="0.25">
      <c r="A21" s="8">
        <v>46919</v>
      </c>
      <c r="B21" s="8"/>
      <c r="C21" s="144"/>
      <c r="D21" s="6"/>
      <c r="E21" s="5"/>
      <c r="F21" s="45"/>
      <c r="G21" s="5"/>
      <c r="H21" s="45"/>
      <c r="I21" s="5"/>
      <c r="J21" s="45"/>
      <c r="K21" s="5"/>
      <c r="L21" s="45"/>
      <c r="M21" s="5">
        <f t="shared" si="0"/>
        <v>0</v>
      </c>
      <c r="N21" s="5"/>
      <c r="O21" s="5"/>
      <c r="P21" s="5"/>
      <c r="Q21" s="5"/>
      <c r="R21" s="5"/>
      <c r="T21" s="5"/>
      <c r="U21" s="5"/>
      <c r="V21" s="5"/>
      <c r="W21" s="5"/>
    </row>
    <row r="22" spans="1:23" ht="13.8" x14ac:dyDescent="0.25">
      <c r="A22" s="8">
        <v>47102</v>
      </c>
      <c r="B22" s="8"/>
      <c r="C22" s="6"/>
      <c r="D22" s="6"/>
      <c r="E22" s="5"/>
      <c r="F22" s="45"/>
      <c r="G22" s="5"/>
      <c r="H22" s="45"/>
      <c r="I22" s="5"/>
      <c r="J22" s="45"/>
      <c r="K22" s="5"/>
      <c r="L22" s="45"/>
      <c r="M22" s="5">
        <f t="shared" si="0"/>
        <v>0</v>
      </c>
      <c r="N22" s="4"/>
      <c r="O22" s="5"/>
      <c r="P22" s="5"/>
      <c r="Q22" s="5"/>
      <c r="R22" s="5"/>
      <c r="T22" s="5"/>
      <c r="U22" s="5"/>
      <c r="V22" s="5"/>
      <c r="W22" s="5"/>
    </row>
    <row r="23" spans="1:23" ht="13.8" x14ac:dyDescent="0.25">
      <c r="A23" s="8">
        <v>47284</v>
      </c>
      <c r="B23" s="8"/>
      <c r="C23" s="6"/>
      <c r="D23" s="6"/>
      <c r="E23" s="5"/>
      <c r="F23" s="45"/>
      <c r="G23" s="5"/>
      <c r="H23" s="45"/>
      <c r="I23" s="5"/>
      <c r="J23" s="45"/>
      <c r="K23" s="5"/>
      <c r="L23" s="45"/>
      <c r="M23" s="5">
        <f t="shared" si="0"/>
        <v>0</v>
      </c>
      <c r="N23" s="5"/>
      <c r="O23" s="5"/>
      <c r="P23" s="5"/>
      <c r="Q23" s="5"/>
      <c r="R23" s="5"/>
      <c r="T23" s="5"/>
      <c r="U23" s="5"/>
      <c r="V23" s="5"/>
      <c r="W23" s="5"/>
    </row>
    <row r="24" spans="1:23" ht="13.8" x14ac:dyDescent="0.25">
      <c r="A24" s="8">
        <v>47467</v>
      </c>
      <c r="B24" s="8"/>
      <c r="C24" s="6"/>
      <c r="D24" s="6"/>
      <c r="E24" s="5"/>
      <c r="F24" s="45"/>
      <c r="G24" s="5"/>
      <c r="H24" s="45"/>
      <c r="I24" s="5"/>
      <c r="J24" s="45"/>
      <c r="K24" s="5"/>
      <c r="L24" s="45"/>
      <c r="M24" s="5">
        <f t="shared" si="0"/>
        <v>0</v>
      </c>
      <c r="N24" s="4"/>
      <c r="O24" s="5"/>
      <c r="P24" s="5"/>
      <c r="Q24" s="5"/>
      <c r="R24" s="5"/>
      <c r="T24" s="5"/>
      <c r="U24" s="5"/>
      <c r="V24" s="5"/>
      <c r="W24" s="5"/>
    </row>
    <row r="25" spans="1:23" ht="13.8" x14ac:dyDescent="0.25">
      <c r="A25" s="8">
        <v>47649</v>
      </c>
      <c r="B25" s="8"/>
      <c r="C25" s="6"/>
      <c r="D25" s="6"/>
      <c r="E25" s="5"/>
      <c r="F25" s="45"/>
      <c r="G25" s="5"/>
      <c r="H25" s="45"/>
      <c r="I25" s="5"/>
      <c r="J25" s="45"/>
      <c r="K25" s="5"/>
      <c r="L25" s="45"/>
      <c r="M25" s="5">
        <f t="shared" si="0"/>
        <v>0</v>
      </c>
      <c r="N25" s="5"/>
      <c r="O25" s="5"/>
      <c r="P25" s="5"/>
      <c r="Q25" s="5"/>
      <c r="R25" s="5"/>
      <c r="T25" s="5"/>
      <c r="U25" s="5"/>
      <c r="V25" s="5"/>
      <c r="W25" s="5"/>
    </row>
    <row r="26" spans="1:23" ht="13.8" x14ac:dyDescent="0.25">
      <c r="A26" s="8">
        <v>47832</v>
      </c>
      <c r="B26" s="8"/>
      <c r="C26" s="6"/>
      <c r="D26" s="6"/>
      <c r="E26" s="5"/>
      <c r="F26" s="45"/>
      <c r="G26" s="5"/>
      <c r="H26" s="45"/>
      <c r="I26" s="5"/>
      <c r="J26" s="45"/>
      <c r="K26" s="5"/>
      <c r="L26" s="45"/>
      <c r="M26" s="5">
        <f t="shared" si="0"/>
        <v>0</v>
      </c>
      <c r="N26" s="4"/>
      <c r="O26" s="5"/>
      <c r="P26" s="5"/>
      <c r="Q26" s="5"/>
      <c r="R26" s="5"/>
      <c r="T26" s="5"/>
      <c r="U26" s="5"/>
      <c r="V26" s="5"/>
      <c r="W26" s="5"/>
    </row>
    <row r="27" spans="1:23" ht="13.8" x14ac:dyDescent="0.25">
      <c r="A27" s="8">
        <v>48014</v>
      </c>
      <c r="B27" s="8"/>
      <c r="C27" s="6"/>
      <c r="D27" s="6"/>
      <c r="E27" s="5"/>
      <c r="F27" s="45"/>
      <c r="G27" s="5"/>
      <c r="H27" s="45"/>
      <c r="I27" s="5"/>
      <c r="J27" s="45"/>
      <c r="K27" s="5"/>
      <c r="L27" s="45"/>
      <c r="M27" s="5">
        <f t="shared" si="0"/>
        <v>0</v>
      </c>
      <c r="N27" s="5"/>
      <c r="O27" s="5"/>
      <c r="P27" s="5"/>
      <c r="Q27" s="5"/>
      <c r="R27" s="5"/>
      <c r="T27" s="5"/>
      <c r="U27" s="5"/>
      <c r="V27" s="5"/>
      <c r="W27" s="5"/>
    </row>
    <row r="28" spans="1:23" ht="13.8" x14ac:dyDescent="0.25">
      <c r="A28" s="8">
        <v>48197</v>
      </c>
      <c r="B28" s="8"/>
      <c r="C28" s="6"/>
      <c r="D28" s="6"/>
      <c r="E28" s="5"/>
      <c r="F28" s="45"/>
      <c r="G28" s="5"/>
      <c r="H28" s="45"/>
      <c r="I28" s="5"/>
      <c r="J28" s="45"/>
      <c r="K28" s="5"/>
      <c r="L28" s="45"/>
      <c r="M28" s="5">
        <f t="shared" si="0"/>
        <v>0</v>
      </c>
      <c r="N28" s="4"/>
      <c r="O28" s="5"/>
      <c r="P28" s="5"/>
      <c r="Q28" s="5"/>
      <c r="R28" s="5"/>
      <c r="T28" s="5"/>
      <c r="U28" s="5"/>
      <c r="V28" s="5"/>
      <c r="W28" s="5"/>
    </row>
    <row r="29" spans="1:23" ht="13.8" x14ac:dyDescent="0.25">
      <c r="A29" s="8">
        <v>48380</v>
      </c>
      <c r="B29" s="8"/>
      <c r="C29" s="6"/>
      <c r="D29" s="6"/>
      <c r="E29" s="5"/>
      <c r="F29" s="45"/>
      <c r="G29" s="5"/>
      <c r="H29" s="45"/>
      <c r="I29" s="5"/>
      <c r="J29" s="45"/>
      <c r="K29" s="5"/>
      <c r="L29" s="45"/>
      <c r="M29" s="5">
        <f t="shared" si="0"/>
        <v>0</v>
      </c>
      <c r="N29" s="5"/>
      <c r="O29" s="5"/>
      <c r="P29" s="5"/>
      <c r="Q29" s="5"/>
      <c r="R29" s="5"/>
      <c r="T29" s="5"/>
      <c r="U29" s="5"/>
      <c r="V29" s="5"/>
      <c r="W29" s="5"/>
    </row>
    <row r="30" spans="1:23" ht="13.8" x14ac:dyDescent="0.25">
      <c r="A30" s="8">
        <v>48563</v>
      </c>
      <c r="B30" s="8"/>
      <c r="C30" s="6"/>
      <c r="D30" s="6"/>
      <c r="E30" s="5"/>
      <c r="F30" s="45"/>
      <c r="G30" s="5"/>
      <c r="H30" s="45"/>
      <c r="I30" s="5"/>
      <c r="J30" s="45"/>
      <c r="K30" s="5"/>
      <c r="L30" s="45"/>
      <c r="M30" s="5">
        <f t="shared" si="0"/>
        <v>0</v>
      </c>
      <c r="N30" s="4"/>
      <c r="O30" s="5"/>
      <c r="P30" s="5"/>
      <c r="Q30" s="5"/>
      <c r="R30" s="5"/>
      <c r="T30" s="5"/>
      <c r="U30" s="5"/>
      <c r="V30" s="5"/>
      <c r="W30" s="5"/>
    </row>
    <row r="31" spans="1:23" ht="13.8" x14ac:dyDescent="0.25">
      <c r="A31" s="8">
        <v>48745</v>
      </c>
      <c r="B31" s="8"/>
      <c r="C31" s="6"/>
      <c r="D31" s="6"/>
      <c r="E31" s="5"/>
      <c r="F31" s="45"/>
      <c r="G31" s="5"/>
      <c r="H31" s="45"/>
      <c r="I31" s="5"/>
      <c r="J31" s="45"/>
      <c r="K31" s="5"/>
      <c r="L31" s="45"/>
      <c r="M31" s="5">
        <f t="shared" si="0"/>
        <v>0</v>
      </c>
      <c r="N31" s="5"/>
      <c r="O31" s="5"/>
      <c r="P31" s="5"/>
      <c r="Q31" s="5"/>
      <c r="R31" s="5"/>
      <c r="T31" s="5"/>
      <c r="U31" s="5"/>
      <c r="V31" s="5"/>
      <c r="W31" s="5"/>
    </row>
    <row r="32" spans="1:23" ht="13.8" x14ac:dyDescent="0.25">
      <c r="A32" s="8">
        <v>48928</v>
      </c>
      <c r="B32" s="8"/>
      <c r="C32" s="6"/>
      <c r="D32" s="6"/>
      <c r="E32" s="5"/>
      <c r="F32" s="45"/>
      <c r="G32" s="5"/>
      <c r="H32" s="45"/>
      <c r="I32" s="5"/>
      <c r="J32" s="45"/>
      <c r="K32" s="5"/>
      <c r="L32" s="45"/>
      <c r="M32" s="5">
        <f t="shared" si="0"/>
        <v>0</v>
      </c>
      <c r="N32" s="4"/>
      <c r="O32" s="5"/>
      <c r="P32" s="5"/>
      <c r="Q32" s="5"/>
      <c r="R32" s="5"/>
      <c r="T32" s="5"/>
      <c r="U32" s="5"/>
      <c r="V32" s="5"/>
      <c r="W32" s="5"/>
    </row>
    <row r="33" spans="1:23" ht="13.8" x14ac:dyDescent="0.25">
      <c r="A33" s="8">
        <v>49110</v>
      </c>
      <c r="B33" s="8"/>
      <c r="C33" s="6"/>
      <c r="D33" s="6"/>
      <c r="E33" s="5"/>
      <c r="F33" s="45"/>
      <c r="G33" s="5"/>
      <c r="H33" s="45"/>
      <c r="I33" s="5"/>
      <c r="J33" s="45"/>
      <c r="K33" s="5"/>
      <c r="L33" s="45"/>
      <c r="M33" s="5">
        <f t="shared" si="0"/>
        <v>0</v>
      </c>
      <c r="N33" s="5"/>
      <c r="O33" s="5"/>
      <c r="P33" s="5"/>
      <c r="Q33" s="5"/>
      <c r="R33" s="5"/>
      <c r="T33" s="5"/>
      <c r="U33" s="5"/>
      <c r="V33" s="5"/>
      <c r="W33" s="5"/>
    </row>
    <row r="34" spans="1:23" ht="13.8" x14ac:dyDescent="0.25">
      <c r="A34" s="8">
        <v>49293</v>
      </c>
      <c r="B34" s="8"/>
      <c r="C34" s="6"/>
      <c r="D34" s="6"/>
      <c r="E34" s="5"/>
      <c r="F34" s="45"/>
      <c r="G34" s="5"/>
      <c r="H34" s="45"/>
      <c r="I34" s="5"/>
      <c r="J34" s="45"/>
      <c r="K34" s="5"/>
      <c r="L34" s="45"/>
      <c r="M34" s="5">
        <f t="shared" si="0"/>
        <v>0</v>
      </c>
      <c r="N34" s="4"/>
      <c r="O34" s="5"/>
      <c r="P34" s="5"/>
      <c r="Q34" s="5"/>
      <c r="R34" s="5"/>
      <c r="T34" s="5"/>
      <c r="U34" s="5"/>
      <c r="V34" s="5"/>
      <c r="W34" s="5"/>
    </row>
    <row r="35" spans="1:23" ht="13.8" x14ac:dyDescent="0.25">
      <c r="A35" s="8">
        <v>49475</v>
      </c>
      <c r="B35" s="8"/>
      <c r="C35" s="6"/>
      <c r="D35" s="6"/>
      <c r="E35" s="5"/>
      <c r="F35" s="45"/>
      <c r="G35" s="5"/>
      <c r="H35" s="45"/>
      <c r="I35" s="5"/>
      <c r="J35" s="45"/>
      <c r="K35" s="5"/>
      <c r="L35" s="45"/>
      <c r="M35" s="5">
        <f t="shared" si="0"/>
        <v>0</v>
      </c>
      <c r="N35" s="5"/>
      <c r="O35" s="5"/>
      <c r="P35" s="5"/>
      <c r="Q35" s="5"/>
      <c r="R35" s="5"/>
      <c r="T35" s="5"/>
      <c r="U35" s="5"/>
      <c r="V35" s="5"/>
      <c r="W35" s="5"/>
    </row>
    <row r="36" spans="1:23" ht="13.8" x14ac:dyDescent="0.25">
      <c r="A36" s="8">
        <v>49658</v>
      </c>
      <c r="B36" s="8"/>
      <c r="C36" s="6"/>
      <c r="D36" s="6"/>
      <c r="E36" s="5"/>
      <c r="F36" s="45"/>
      <c r="G36" s="5"/>
      <c r="H36" s="45"/>
      <c r="I36" s="5"/>
      <c r="J36" s="45"/>
      <c r="K36" s="5"/>
      <c r="L36" s="45"/>
      <c r="M36" s="5">
        <f t="shared" si="0"/>
        <v>0</v>
      </c>
      <c r="N36" s="4"/>
      <c r="O36" s="5"/>
      <c r="P36" s="5"/>
      <c r="Q36" s="5"/>
      <c r="R36" s="5"/>
      <c r="T36" s="5"/>
      <c r="U36" s="5"/>
      <c r="V36" s="5"/>
      <c r="W36" s="5"/>
    </row>
    <row r="37" spans="1:23" ht="13.8" x14ac:dyDescent="0.25">
      <c r="A37" s="8">
        <v>49841</v>
      </c>
      <c r="B37" s="8"/>
      <c r="C37" s="6"/>
      <c r="D37" s="6"/>
      <c r="E37" s="5"/>
      <c r="F37" s="45"/>
      <c r="G37" s="5"/>
      <c r="H37" s="45"/>
      <c r="I37" s="5"/>
      <c r="J37" s="45"/>
      <c r="K37" s="5"/>
      <c r="L37" s="45"/>
      <c r="M37" s="5">
        <f t="shared" si="0"/>
        <v>0</v>
      </c>
      <c r="N37" s="5"/>
      <c r="O37" s="5"/>
      <c r="P37" s="5"/>
      <c r="Q37" s="5"/>
      <c r="R37" s="5"/>
      <c r="T37" s="5"/>
      <c r="U37" s="5"/>
      <c r="V37" s="5"/>
      <c r="W37" s="5"/>
    </row>
    <row r="38" spans="1:23" ht="13.8" x14ac:dyDescent="0.25">
      <c r="A38" s="8">
        <v>50024</v>
      </c>
      <c r="B38" s="8"/>
      <c r="C38" s="6"/>
      <c r="D38" s="6"/>
      <c r="E38" s="5"/>
      <c r="F38" s="45"/>
      <c r="G38" s="5"/>
      <c r="H38" s="45"/>
      <c r="I38" s="5"/>
      <c r="J38" s="45"/>
      <c r="K38" s="5"/>
      <c r="L38" s="45"/>
      <c r="M38" s="5">
        <f t="shared" si="0"/>
        <v>0</v>
      </c>
      <c r="N38" s="4"/>
      <c r="O38" s="5"/>
      <c r="P38" s="5"/>
      <c r="Q38" s="5"/>
      <c r="R38" s="5"/>
      <c r="T38" s="5"/>
      <c r="U38" s="5"/>
      <c r="V38" s="5"/>
      <c r="W38" s="5"/>
    </row>
    <row r="39" spans="1:23" ht="13.8" x14ac:dyDescent="0.25">
      <c r="A39" s="8">
        <v>50206</v>
      </c>
      <c r="B39" s="8"/>
      <c r="C39" s="6"/>
      <c r="D39" s="6"/>
      <c r="E39" s="5"/>
      <c r="F39" s="45"/>
      <c r="G39" s="5"/>
      <c r="H39" s="45"/>
      <c r="I39" s="5"/>
      <c r="J39" s="45"/>
      <c r="K39" s="5"/>
      <c r="L39" s="45"/>
      <c r="M39" s="5">
        <f t="shared" si="0"/>
        <v>0</v>
      </c>
      <c r="N39" s="5"/>
      <c r="O39" s="5"/>
      <c r="P39" s="5"/>
      <c r="Q39" s="5"/>
      <c r="R39" s="5"/>
      <c r="T39" s="5"/>
      <c r="U39" s="5"/>
      <c r="V39" s="5"/>
      <c r="W39" s="5"/>
    </row>
    <row r="40" spans="1:23" ht="13.8" x14ac:dyDescent="0.25">
      <c r="A40" s="8">
        <v>50389</v>
      </c>
      <c r="B40" s="8"/>
      <c r="C40" s="6"/>
      <c r="D40" s="6"/>
      <c r="E40" s="5"/>
      <c r="F40" s="45"/>
      <c r="G40" s="5"/>
      <c r="H40" s="45"/>
      <c r="I40" s="5"/>
      <c r="J40" s="45"/>
      <c r="K40" s="5"/>
      <c r="L40" s="45"/>
      <c r="M40" s="5">
        <f t="shared" si="0"/>
        <v>0</v>
      </c>
      <c r="N40" s="4"/>
      <c r="O40" s="5"/>
      <c r="P40" s="5"/>
      <c r="Q40" s="5"/>
      <c r="R40" s="5"/>
      <c r="T40" s="5"/>
      <c r="U40" s="5"/>
      <c r="V40" s="5"/>
      <c r="W40" s="5"/>
    </row>
    <row r="41" spans="1:23" ht="13.8" x14ac:dyDescent="0.25">
      <c r="A41" s="8">
        <v>50571</v>
      </c>
      <c r="B41" s="8"/>
      <c r="C41" s="6"/>
      <c r="D41" s="6"/>
      <c r="E41" s="5"/>
      <c r="F41" s="45"/>
      <c r="G41" s="5"/>
      <c r="H41" s="45"/>
      <c r="I41" s="5"/>
      <c r="J41" s="45"/>
      <c r="K41" s="5"/>
      <c r="L41" s="45"/>
      <c r="M41" s="5">
        <f t="shared" si="0"/>
        <v>0</v>
      </c>
      <c r="N41" s="5"/>
      <c r="O41" s="5"/>
      <c r="P41" s="5"/>
      <c r="Q41" s="5"/>
      <c r="R41" s="5"/>
      <c r="T41" s="5"/>
      <c r="U41" s="5"/>
      <c r="V41" s="5"/>
      <c r="W41" s="5"/>
    </row>
    <row r="42" spans="1:23" ht="13.8" x14ac:dyDescent="0.25">
      <c r="A42" s="8">
        <v>50754</v>
      </c>
      <c r="B42" s="8"/>
      <c r="C42" s="6"/>
      <c r="D42" s="6"/>
      <c r="E42" s="5"/>
      <c r="F42" s="45"/>
      <c r="G42" s="5"/>
      <c r="H42" s="45"/>
      <c r="I42" s="5"/>
      <c r="J42" s="45"/>
      <c r="K42" s="5"/>
      <c r="L42" s="45"/>
      <c r="M42" s="5">
        <f t="shared" si="0"/>
        <v>0</v>
      </c>
      <c r="N42" s="4"/>
      <c r="O42" s="5"/>
      <c r="P42" s="5"/>
      <c r="Q42" s="5"/>
      <c r="R42" s="5"/>
      <c r="T42" s="5"/>
      <c r="U42" s="5"/>
      <c r="V42" s="5"/>
      <c r="W42" s="5"/>
    </row>
    <row r="43" spans="1:23" ht="13.8" x14ac:dyDescent="0.25">
      <c r="A43" s="8">
        <v>50936</v>
      </c>
      <c r="B43" s="8"/>
      <c r="C43" s="6"/>
      <c r="D43" s="6"/>
      <c r="E43" s="5"/>
      <c r="F43" s="45"/>
      <c r="G43" s="5"/>
      <c r="H43" s="45"/>
      <c r="I43" s="5"/>
      <c r="J43" s="45"/>
      <c r="K43" s="5"/>
      <c r="L43" s="45"/>
      <c r="M43" s="5">
        <f t="shared" si="0"/>
        <v>0</v>
      </c>
      <c r="N43" s="5"/>
      <c r="O43" s="5"/>
      <c r="P43" s="5"/>
      <c r="Q43" s="5"/>
      <c r="R43" s="5"/>
      <c r="T43" s="5"/>
      <c r="U43" s="5"/>
      <c r="V43" s="5"/>
      <c r="W43" s="5"/>
    </row>
    <row r="44" spans="1:23" ht="13.8" x14ac:dyDescent="0.25">
      <c r="A44" s="8">
        <v>51119</v>
      </c>
      <c r="B44" s="8"/>
      <c r="C44" s="6"/>
      <c r="D44" s="6"/>
      <c r="E44" s="5"/>
      <c r="F44" s="45"/>
      <c r="G44" s="5"/>
      <c r="H44" s="45"/>
      <c r="I44" s="5"/>
      <c r="J44" s="45"/>
      <c r="K44" s="5"/>
      <c r="L44" s="45"/>
      <c r="M44" s="5">
        <f t="shared" si="0"/>
        <v>0</v>
      </c>
      <c r="N44" s="4"/>
      <c r="O44" s="5"/>
      <c r="P44" s="5"/>
      <c r="Q44" s="5"/>
      <c r="R44" s="5"/>
      <c r="T44" s="5"/>
      <c r="U44" s="5"/>
      <c r="V44" s="5"/>
      <c r="W44" s="5"/>
    </row>
    <row r="45" spans="1:23" ht="13.8" x14ac:dyDescent="0.25">
      <c r="A45" s="8">
        <f>EDATE(A44,6)</f>
        <v>51302</v>
      </c>
      <c r="B45" s="8"/>
      <c r="C45" s="6"/>
      <c r="D45" s="6"/>
      <c r="E45" s="5"/>
      <c r="F45" s="45"/>
      <c r="G45" s="5"/>
      <c r="H45" s="45"/>
      <c r="I45" s="5"/>
      <c r="J45" s="45"/>
      <c r="K45" s="5"/>
      <c r="L45" s="45"/>
      <c r="M45" s="5">
        <f t="shared" si="0"/>
        <v>0</v>
      </c>
      <c r="N45" s="4"/>
      <c r="O45" s="5"/>
      <c r="P45" s="5"/>
      <c r="Q45" s="5"/>
      <c r="R45" s="5"/>
      <c r="T45" s="5"/>
      <c r="U45" s="5"/>
      <c r="V45" s="5"/>
      <c r="W45" s="5"/>
    </row>
    <row r="46" spans="1:23" ht="13.8" x14ac:dyDescent="0.25">
      <c r="A46" s="8">
        <f t="shared" ref="A46:A69" si="2">EDATE(A45,6)</f>
        <v>51485</v>
      </c>
      <c r="B46" s="8"/>
      <c r="C46" s="6"/>
      <c r="D46" s="6"/>
      <c r="E46" s="5"/>
      <c r="F46" s="45"/>
      <c r="G46" s="5"/>
      <c r="H46" s="45"/>
      <c r="I46" s="5"/>
      <c r="J46" s="45"/>
      <c r="K46" s="5"/>
      <c r="L46" s="45"/>
      <c r="M46" s="5">
        <f t="shared" si="0"/>
        <v>0</v>
      </c>
      <c r="N46" s="4"/>
      <c r="O46" s="5"/>
      <c r="P46" s="5"/>
      <c r="Q46" s="5"/>
      <c r="R46" s="5"/>
      <c r="T46" s="5"/>
      <c r="U46" s="5"/>
      <c r="V46" s="5"/>
      <c r="W46" s="5"/>
    </row>
    <row r="47" spans="1:23" ht="13.8" x14ac:dyDescent="0.25">
      <c r="A47" s="8">
        <f t="shared" si="2"/>
        <v>51667</v>
      </c>
      <c r="B47" s="8"/>
      <c r="C47" s="6"/>
      <c r="D47" s="6"/>
      <c r="E47" s="5"/>
      <c r="F47" s="45"/>
      <c r="G47" s="5"/>
      <c r="H47" s="45"/>
      <c r="I47" s="5"/>
      <c r="J47" s="45"/>
      <c r="K47" s="5"/>
      <c r="L47" s="45"/>
      <c r="M47" s="5">
        <f t="shared" si="0"/>
        <v>0</v>
      </c>
      <c r="N47" s="4"/>
      <c r="O47" s="5"/>
      <c r="P47" s="5"/>
      <c r="Q47" s="5"/>
      <c r="R47" s="5"/>
      <c r="T47" s="5"/>
      <c r="U47" s="5"/>
      <c r="V47" s="5"/>
      <c r="W47" s="5"/>
    </row>
    <row r="48" spans="1:23" ht="13.8" x14ac:dyDescent="0.25">
      <c r="A48" s="8">
        <f t="shared" si="2"/>
        <v>51850</v>
      </c>
      <c r="B48" s="8"/>
      <c r="C48" s="6"/>
      <c r="D48" s="6"/>
      <c r="E48" s="5"/>
      <c r="F48" s="45"/>
      <c r="G48" s="5"/>
      <c r="H48" s="45"/>
      <c r="I48" s="5"/>
      <c r="J48" s="45"/>
      <c r="K48" s="5"/>
      <c r="L48" s="45"/>
      <c r="M48" s="5">
        <f t="shared" si="0"/>
        <v>0</v>
      </c>
      <c r="N48" s="4"/>
      <c r="O48" s="5"/>
      <c r="P48" s="5"/>
      <c r="Q48" s="5"/>
      <c r="R48" s="5"/>
      <c r="T48" s="5"/>
      <c r="U48" s="5"/>
      <c r="V48" s="5"/>
      <c r="W48" s="5"/>
    </row>
    <row r="49" spans="1:23" ht="13.8" x14ac:dyDescent="0.25">
      <c r="A49" s="8">
        <f t="shared" si="2"/>
        <v>52032</v>
      </c>
      <c r="B49" s="8"/>
      <c r="C49" s="6"/>
      <c r="D49" s="6"/>
      <c r="E49" s="5"/>
      <c r="F49" s="45"/>
      <c r="G49" s="5"/>
      <c r="H49" s="45"/>
      <c r="I49" s="5"/>
      <c r="J49" s="45"/>
      <c r="K49" s="5"/>
      <c r="L49" s="45"/>
      <c r="M49" s="5">
        <f t="shared" si="0"/>
        <v>0</v>
      </c>
      <c r="N49" s="4"/>
      <c r="O49" s="5"/>
      <c r="P49" s="5"/>
      <c r="Q49" s="5"/>
      <c r="R49" s="5"/>
      <c r="T49" s="5"/>
      <c r="U49" s="5"/>
      <c r="V49" s="5"/>
      <c r="W49" s="5"/>
    </row>
    <row r="50" spans="1:23" ht="13.8" x14ac:dyDescent="0.25">
      <c r="A50" s="8">
        <f t="shared" si="2"/>
        <v>52215</v>
      </c>
      <c r="B50" s="8"/>
      <c r="C50" s="6"/>
      <c r="D50" s="6"/>
      <c r="E50" s="5"/>
      <c r="F50" s="45"/>
      <c r="G50" s="5"/>
      <c r="H50" s="45"/>
      <c r="I50" s="5"/>
      <c r="J50" s="45"/>
      <c r="K50" s="5"/>
      <c r="L50" s="45"/>
      <c r="M50" s="5">
        <f t="shared" si="0"/>
        <v>0</v>
      </c>
      <c r="N50" s="4"/>
      <c r="O50" s="5"/>
      <c r="P50" s="5"/>
      <c r="Q50" s="5"/>
      <c r="R50" s="5"/>
      <c r="T50" s="5"/>
      <c r="U50" s="5"/>
      <c r="V50" s="5"/>
      <c r="W50" s="5"/>
    </row>
    <row r="51" spans="1:23" ht="13.8" x14ac:dyDescent="0.25">
      <c r="A51" s="8">
        <f t="shared" si="2"/>
        <v>52397</v>
      </c>
      <c r="B51" s="8"/>
      <c r="C51" s="6"/>
      <c r="D51" s="6"/>
      <c r="E51" s="5"/>
      <c r="F51" s="45"/>
      <c r="G51" s="5"/>
      <c r="H51" s="45"/>
      <c r="I51" s="5"/>
      <c r="J51" s="45"/>
      <c r="K51" s="5"/>
      <c r="L51" s="45"/>
      <c r="M51" s="5">
        <f t="shared" si="0"/>
        <v>0</v>
      </c>
      <c r="N51" s="4"/>
      <c r="O51" s="5"/>
      <c r="P51" s="5"/>
      <c r="Q51" s="5"/>
      <c r="R51" s="5"/>
      <c r="T51" s="5"/>
      <c r="U51" s="5"/>
      <c r="V51" s="5"/>
      <c r="W51" s="5"/>
    </row>
    <row r="52" spans="1:23" ht="13.8" x14ac:dyDescent="0.25">
      <c r="A52" s="8">
        <f t="shared" si="2"/>
        <v>52580</v>
      </c>
      <c r="B52" s="8"/>
      <c r="C52" s="6"/>
      <c r="D52" s="6"/>
      <c r="E52" s="5"/>
      <c r="F52" s="45"/>
      <c r="G52" s="5"/>
      <c r="H52" s="45"/>
      <c r="I52" s="5"/>
      <c r="J52" s="45"/>
      <c r="K52" s="5"/>
      <c r="L52" s="45"/>
      <c r="M52" s="5">
        <f t="shared" si="0"/>
        <v>0</v>
      </c>
      <c r="N52" s="4"/>
      <c r="O52" s="5"/>
      <c r="P52" s="5"/>
      <c r="Q52" s="5"/>
      <c r="R52" s="5"/>
      <c r="T52" s="5"/>
      <c r="U52" s="5"/>
      <c r="V52" s="5"/>
      <c r="W52" s="5"/>
    </row>
    <row r="53" spans="1:23" ht="13.8" x14ac:dyDescent="0.25">
      <c r="A53" s="8">
        <f t="shared" si="2"/>
        <v>52763</v>
      </c>
      <c r="B53" s="8"/>
      <c r="C53" s="6"/>
      <c r="D53" s="6"/>
      <c r="E53" s="5"/>
      <c r="F53" s="45"/>
      <c r="G53" s="5"/>
      <c r="H53" s="45"/>
      <c r="I53" s="5"/>
      <c r="J53" s="45"/>
      <c r="K53" s="5"/>
      <c r="L53" s="45"/>
      <c r="M53" s="5">
        <f t="shared" si="0"/>
        <v>0</v>
      </c>
      <c r="N53" s="4"/>
      <c r="O53" s="5"/>
      <c r="P53" s="5"/>
      <c r="Q53" s="5"/>
      <c r="R53" s="5"/>
      <c r="T53" s="5"/>
      <c r="U53" s="5"/>
      <c r="V53" s="5"/>
      <c r="W53" s="5"/>
    </row>
    <row r="54" spans="1:23" ht="13.8" x14ac:dyDescent="0.25">
      <c r="A54" s="8">
        <f t="shared" si="2"/>
        <v>52946</v>
      </c>
      <c r="B54" s="8"/>
      <c r="C54" s="6"/>
      <c r="D54" s="6"/>
      <c r="E54" s="5"/>
      <c r="F54" s="45"/>
      <c r="G54" s="5"/>
      <c r="H54" s="45"/>
      <c r="I54" s="5"/>
      <c r="J54" s="45"/>
      <c r="K54" s="5"/>
      <c r="L54" s="45"/>
      <c r="M54" s="5">
        <f t="shared" si="0"/>
        <v>0</v>
      </c>
      <c r="N54" s="4"/>
      <c r="O54" s="5"/>
      <c r="P54" s="5"/>
      <c r="Q54" s="5"/>
      <c r="R54" s="5"/>
      <c r="T54" s="5"/>
      <c r="U54" s="5"/>
      <c r="V54" s="5"/>
      <c r="W54" s="5"/>
    </row>
    <row r="55" spans="1:23" ht="13.8" x14ac:dyDescent="0.25">
      <c r="A55" s="8">
        <f t="shared" si="2"/>
        <v>53128</v>
      </c>
      <c r="B55" s="8"/>
      <c r="C55" s="6"/>
      <c r="D55" s="6"/>
      <c r="E55" s="5"/>
      <c r="F55" s="45"/>
      <c r="G55" s="5"/>
      <c r="H55" s="45"/>
      <c r="I55" s="5"/>
      <c r="J55" s="45"/>
      <c r="K55" s="5"/>
      <c r="L55" s="45"/>
      <c r="M55" s="5">
        <f t="shared" si="0"/>
        <v>0</v>
      </c>
      <c r="N55" s="4"/>
      <c r="O55" s="5"/>
      <c r="P55" s="5"/>
      <c r="Q55" s="5"/>
      <c r="R55" s="5"/>
      <c r="T55" s="5"/>
      <c r="U55" s="5"/>
      <c r="V55" s="5"/>
      <c r="W55" s="5"/>
    </row>
    <row r="56" spans="1:23" ht="13.8" x14ac:dyDescent="0.25">
      <c r="A56" s="8">
        <f t="shared" si="2"/>
        <v>53311</v>
      </c>
      <c r="B56" s="8"/>
      <c r="C56" s="6"/>
      <c r="D56" s="6"/>
      <c r="E56" s="5"/>
      <c r="F56" s="45"/>
      <c r="G56" s="5"/>
      <c r="H56" s="45"/>
      <c r="I56" s="5"/>
      <c r="J56" s="45"/>
      <c r="K56" s="5"/>
      <c r="L56" s="45"/>
      <c r="M56" s="5">
        <f t="shared" si="0"/>
        <v>0</v>
      </c>
      <c r="N56" s="4"/>
      <c r="O56" s="5"/>
      <c r="P56" s="5"/>
      <c r="Q56" s="5"/>
      <c r="R56" s="5"/>
      <c r="T56" s="5"/>
      <c r="U56" s="5"/>
      <c r="V56" s="5"/>
      <c r="W56" s="5"/>
    </row>
    <row r="57" spans="1:23" ht="13.8" x14ac:dyDescent="0.25">
      <c r="A57" s="8">
        <f t="shared" si="2"/>
        <v>53493</v>
      </c>
      <c r="B57" s="8"/>
      <c r="C57" s="6"/>
      <c r="D57" s="6"/>
      <c r="E57" s="5"/>
      <c r="F57" s="45"/>
      <c r="G57" s="5"/>
      <c r="H57" s="45"/>
      <c r="I57" s="5"/>
      <c r="J57" s="45"/>
      <c r="K57" s="5"/>
      <c r="L57" s="45"/>
      <c r="M57" s="5">
        <f t="shared" si="0"/>
        <v>0</v>
      </c>
      <c r="N57" s="4"/>
      <c r="O57" s="5"/>
      <c r="P57" s="5"/>
      <c r="Q57" s="5"/>
      <c r="R57" s="5"/>
      <c r="T57" s="5"/>
      <c r="U57" s="5"/>
      <c r="V57" s="5"/>
      <c r="W57" s="5"/>
    </row>
    <row r="58" spans="1:23" ht="13.8" x14ac:dyDescent="0.25">
      <c r="A58" s="8">
        <f t="shared" si="2"/>
        <v>53676</v>
      </c>
      <c r="B58" s="8"/>
      <c r="C58" s="6"/>
      <c r="D58" s="6"/>
      <c r="E58" s="5"/>
      <c r="F58" s="45"/>
      <c r="G58" s="5"/>
      <c r="H58" s="45"/>
      <c r="I58" s="5"/>
      <c r="J58" s="45"/>
      <c r="K58" s="5"/>
      <c r="L58" s="45"/>
      <c r="M58" s="5">
        <f t="shared" si="0"/>
        <v>0</v>
      </c>
      <c r="N58" s="4"/>
      <c r="O58" s="5"/>
      <c r="P58" s="5"/>
      <c r="Q58" s="5"/>
      <c r="R58" s="5"/>
      <c r="T58" s="5"/>
      <c r="U58" s="5"/>
      <c r="V58" s="5"/>
      <c r="W58" s="5"/>
    </row>
    <row r="59" spans="1:23" ht="13.8" x14ac:dyDescent="0.25">
      <c r="A59" s="8">
        <f t="shared" si="2"/>
        <v>53858</v>
      </c>
      <c r="B59" s="8"/>
      <c r="C59" s="6"/>
      <c r="D59" s="6"/>
      <c r="E59" s="5"/>
      <c r="F59" s="45"/>
      <c r="G59" s="5"/>
      <c r="H59" s="45"/>
      <c r="I59" s="5"/>
      <c r="J59" s="45"/>
      <c r="K59" s="5"/>
      <c r="L59" s="45"/>
      <c r="M59" s="5">
        <f t="shared" si="0"/>
        <v>0</v>
      </c>
      <c r="N59" s="4"/>
      <c r="O59" s="5"/>
      <c r="P59" s="5"/>
      <c r="Q59" s="5"/>
      <c r="R59" s="5"/>
      <c r="T59" s="5"/>
      <c r="U59" s="5"/>
      <c r="V59" s="5"/>
      <c r="W59" s="5"/>
    </row>
    <row r="60" spans="1:23" ht="13.8" x14ac:dyDescent="0.25">
      <c r="A60" s="8">
        <f t="shared" si="2"/>
        <v>54041</v>
      </c>
      <c r="B60" s="8"/>
      <c r="C60" s="6"/>
      <c r="D60" s="6"/>
      <c r="E60" s="5"/>
      <c r="F60" s="45"/>
      <c r="G60" s="5"/>
      <c r="H60" s="45"/>
      <c r="I60" s="5"/>
      <c r="J60" s="45"/>
      <c r="K60" s="5"/>
      <c r="L60" s="45"/>
      <c r="M60" s="5">
        <f t="shared" si="0"/>
        <v>0</v>
      </c>
      <c r="N60" s="4"/>
      <c r="O60" s="5"/>
      <c r="P60" s="5"/>
      <c r="Q60" s="5"/>
      <c r="R60" s="5"/>
      <c r="T60" s="5"/>
      <c r="U60" s="5"/>
      <c r="V60" s="5"/>
      <c r="W60" s="5"/>
    </row>
    <row r="61" spans="1:23" ht="13.8" x14ac:dyDescent="0.25">
      <c r="A61" s="8">
        <f t="shared" si="2"/>
        <v>54224</v>
      </c>
      <c r="B61" s="8"/>
      <c r="C61" s="6"/>
      <c r="D61" s="6"/>
      <c r="E61" s="5"/>
      <c r="F61" s="45"/>
      <c r="G61" s="5"/>
      <c r="H61" s="45"/>
      <c r="I61" s="5"/>
      <c r="J61" s="45"/>
      <c r="K61" s="5"/>
      <c r="L61" s="45"/>
      <c r="M61" s="5">
        <f t="shared" si="0"/>
        <v>0</v>
      </c>
      <c r="N61" s="4"/>
      <c r="O61" s="5"/>
      <c r="P61" s="5"/>
      <c r="Q61" s="5"/>
      <c r="R61" s="5"/>
      <c r="T61" s="5"/>
      <c r="U61" s="5"/>
      <c r="V61" s="5"/>
      <c r="W61" s="5"/>
    </row>
    <row r="62" spans="1:23" ht="13.8" x14ac:dyDescent="0.25">
      <c r="A62" s="8">
        <f t="shared" si="2"/>
        <v>54407</v>
      </c>
      <c r="B62" s="8"/>
      <c r="C62" s="6"/>
      <c r="D62" s="6"/>
      <c r="E62" s="5"/>
      <c r="F62" s="45"/>
      <c r="G62" s="5"/>
      <c r="H62" s="45"/>
      <c r="I62" s="5"/>
      <c r="J62" s="45"/>
      <c r="K62" s="5"/>
      <c r="L62" s="45"/>
      <c r="M62" s="5">
        <f t="shared" si="0"/>
        <v>0</v>
      </c>
      <c r="N62" s="4"/>
      <c r="O62" s="5"/>
      <c r="P62" s="5"/>
      <c r="Q62" s="5"/>
      <c r="R62" s="5"/>
      <c r="T62" s="5"/>
      <c r="U62" s="5"/>
      <c r="V62" s="5"/>
      <c r="W62" s="5"/>
    </row>
    <row r="63" spans="1:23" ht="13.8" x14ac:dyDescent="0.25">
      <c r="A63" s="8">
        <f t="shared" si="2"/>
        <v>54589</v>
      </c>
      <c r="B63" s="8"/>
      <c r="C63" s="6"/>
      <c r="D63" s="6"/>
      <c r="E63" s="5"/>
      <c r="F63" s="45"/>
      <c r="G63" s="5"/>
      <c r="H63" s="45"/>
      <c r="I63" s="5"/>
      <c r="J63" s="45"/>
      <c r="K63" s="5"/>
      <c r="L63" s="45"/>
      <c r="M63" s="5">
        <f t="shared" si="0"/>
        <v>0</v>
      </c>
      <c r="N63" s="4"/>
      <c r="O63" s="5"/>
      <c r="P63" s="5"/>
      <c r="Q63" s="5"/>
      <c r="R63" s="5"/>
      <c r="T63" s="5"/>
      <c r="U63" s="5"/>
      <c r="V63" s="5"/>
      <c r="W63" s="5"/>
    </row>
    <row r="64" spans="1:23" ht="13.8" x14ac:dyDescent="0.25">
      <c r="A64" s="8">
        <f t="shared" si="2"/>
        <v>54772</v>
      </c>
      <c r="B64" s="8"/>
      <c r="C64" s="6"/>
      <c r="D64" s="6"/>
      <c r="E64" s="5"/>
      <c r="F64" s="45"/>
      <c r="G64" s="5"/>
      <c r="H64" s="45"/>
      <c r="I64" s="5"/>
      <c r="J64" s="45"/>
      <c r="K64" s="5"/>
      <c r="L64" s="45"/>
      <c r="M64" s="5">
        <f t="shared" si="0"/>
        <v>0</v>
      </c>
      <c r="N64" s="4"/>
      <c r="O64" s="5"/>
      <c r="P64" s="5"/>
      <c r="Q64" s="5"/>
      <c r="R64" s="5"/>
      <c r="T64" s="5"/>
      <c r="U64" s="5"/>
      <c r="V64" s="5"/>
      <c r="W64" s="5"/>
    </row>
    <row r="65" spans="1:23" ht="13.8" x14ac:dyDescent="0.25">
      <c r="A65" s="8">
        <f t="shared" si="2"/>
        <v>54954</v>
      </c>
      <c r="B65" s="8"/>
      <c r="C65" s="6"/>
      <c r="D65" s="6"/>
      <c r="E65" s="5"/>
      <c r="F65" s="45"/>
      <c r="G65" s="5"/>
      <c r="H65" s="45"/>
      <c r="I65" s="5"/>
      <c r="J65" s="45"/>
      <c r="K65" s="5"/>
      <c r="L65" s="45"/>
      <c r="M65" s="5">
        <f t="shared" si="0"/>
        <v>0</v>
      </c>
      <c r="N65" s="5"/>
      <c r="O65" s="5"/>
      <c r="P65" s="5"/>
      <c r="Q65" s="5"/>
      <c r="R65" s="5"/>
      <c r="T65" s="5"/>
      <c r="U65" s="5"/>
      <c r="V65" s="5"/>
      <c r="W65" s="5"/>
    </row>
    <row r="66" spans="1:23" ht="13.8" x14ac:dyDescent="0.25">
      <c r="A66" s="8">
        <f t="shared" si="2"/>
        <v>55137</v>
      </c>
      <c r="B66" s="8"/>
      <c r="C66" s="6"/>
      <c r="D66" s="6"/>
      <c r="E66" s="5"/>
      <c r="F66" s="45"/>
      <c r="G66" s="5"/>
      <c r="H66" s="45"/>
      <c r="I66" s="5"/>
      <c r="J66" s="45"/>
      <c r="K66" s="5"/>
      <c r="L66" s="45"/>
      <c r="M66" s="5">
        <f t="shared" si="0"/>
        <v>0</v>
      </c>
      <c r="N66" s="5"/>
      <c r="O66" s="5"/>
      <c r="P66" s="5"/>
      <c r="Q66" s="5"/>
      <c r="R66" s="5"/>
      <c r="T66" s="5"/>
      <c r="U66" s="5"/>
      <c r="V66" s="5"/>
      <c r="W66" s="5"/>
    </row>
    <row r="67" spans="1:23" ht="13.8" x14ac:dyDescent="0.25">
      <c r="A67" s="8">
        <f t="shared" si="2"/>
        <v>55319</v>
      </c>
      <c r="B67" s="8"/>
      <c r="C67" s="6"/>
      <c r="D67" s="6"/>
      <c r="E67" s="5"/>
      <c r="F67" s="45"/>
      <c r="G67" s="5"/>
      <c r="H67" s="45"/>
      <c r="I67" s="5"/>
      <c r="J67" s="45"/>
      <c r="K67" s="5"/>
      <c r="L67" s="45"/>
      <c r="M67" s="5">
        <f t="shared" si="0"/>
        <v>0</v>
      </c>
      <c r="N67" s="5"/>
      <c r="O67" s="5"/>
      <c r="P67" s="5"/>
      <c r="Q67" s="5"/>
      <c r="R67" s="5"/>
      <c r="T67" s="5"/>
      <c r="U67" s="5"/>
      <c r="V67" s="5"/>
      <c r="W67" s="5"/>
    </row>
    <row r="68" spans="1:23" ht="13.8" x14ac:dyDescent="0.25">
      <c r="A68" s="8">
        <f t="shared" si="2"/>
        <v>55502</v>
      </c>
      <c r="B68" s="8"/>
      <c r="C68" s="6"/>
      <c r="D68" s="6"/>
      <c r="E68" s="5"/>
      <c r="F68" s="45"/>
      <c r="G68" s="5"/>
      <c r="H68" s="45"/>
      <c r="I68" s="5"/>
      <c r="J68" s="45"/>
      <c r="K68" s="5"/>
      <c r="L68" s="45"/>
      <c r="M68" s="5">
        <f t="shared" si="0"/>
        <v>0</v>
      </c>
      <c r="N68" s="5"/>
      <c r="O68" s="5"/>
      <c r="P68" s="5"/>
      <c r="Q68" s="5"/>
      <c r="R68" s="5"/>
      <c r="T68" s="5"/>
      <c r="U68" s="5"/>
      <c r="V68" s="5"/>
      <c r="W68" s="5"/>
    </row>
    <row r="69" spans="1:23" ht="13.8" x14ac:dyDescent="0.25">
      <c r="A69" s="8">
        <f t="shared" si="2"/>
        <v>55685</v>
      </c>
      <c r="B69" s="8"/>
      <c r="C69" s="6"/>
      <c r="D69" s="6"/>
      <c r="E69" s="5"/>
      <c r="F69" s="45"/>
      <c r="G69" s="5"/>
      <c r="H69" s="45"/>
      <c r="I69" s="5"/>
      <c r="J69" s="45"/>
      <c r="K69" s="5"/>
      <c r="L69" s="45"/>
      <c r="M69" s="5">
        <f t="shared" si="0"/>
        <v>0</v>
      </c>
      <c r="N69" s="5"/>
      <c r="O69" s="5"/>
      <c r="P69" s="5"/>
      <c r="Q69" s="5"/>
      <c r="R69" s="5"/>
      <c r="T69" s="5"/>
      <c r="U69" s="5"/>
      <c r="V69" s="5"/>
      <c r="W69" s="5"/>
    </row>
    <row r="70" spans="1:23" ht="13.8" x14ac:dyDescent="0.25">
      <c r="A70" s="8"/>
      <c r="B70" s="8"/>
      <c r="C70" s="8"/>
      <c r="D70" s="8"/>
      <c r="E70" s="44"/>
      <c r="F70" s="43"/>
      <c r="G70" s="44"/>
      <c r="H70" s="43"/>
      <c r="I70" s="44"/>
      <c r="J70" s="43"/>
      <c r="K70" s="44"/>
      <c r="L70" s="43"/>
      <c r="M70" s="44"/>
      <c r="N70" s="4"/>
      <c r="O70" s="43"/>
      <c r="P70" s="43"/>
      <c r="Q70" s="43"/>
      <c r="R70" s="43"/>
      <c r="T70" s="43"/>
      <c r="U70" s="43"/>
      <c r="V70" s="43"/>
      <c r="W70" s="43"/>
    </row>
    <row r="71" spans="1:23" ht="14.4" thickBot="1" x14ac:dyDescent="0.3">
      <c r="A71" s="8"/>
      <c r="B71" s="8"/>
      <c r="C71" s="8" t="s">
        <v>33</v>
      </c>
      <c r="D71" s="8"/>
      <c r="E71" s="48">
        <f>SUM(E10:E70)</f>
        <v>23445000</v>
      </c>
      <c r="F71" s="43"/>
      <c r="G71" s="48">
        <f>SUM(G10:G70)</f>
        <v>5887300</v>
      </c>
      <c r="H71" s="43"/>
      <c r="I71" s="48">
        <f>SUM(I10:I70)</f>
        <v>0</v>
      </c>
      <c r="J71" s="43"/>
      <c r="K71" s="48">
        <f>SUM(K10:K70)</f>
        <v>-612175</v>
      </c>
      <c r="L71" s="43"/>
      <c r="M71" s="48">
        <f>SUM(M10:M70)</f>
        <v>28720125</v>
      </c>
      <c r="N71" s="4"/>
      <c r="O71" s="5"/>
      <c r="P71" s="5"/>
      <c r="Q71" s="5"/>
      <c r="R71" s="5"/>
      <c r="T71" s="5"/>
      <c r="U71" s="5"/>
      <c r="V71" s="5"/>
      <c r="W71" s="5"/>
    </row>
    <row r="72" spans="1:23" ht="14.4" thickTop="1" x14ac:dyDescent="0.25">
      <c r="A72" s="8"/>
      <c r="B72" s="8"/>
      <c r="C72" s="8"/>
      <c r="D72" s="8"/>
      <c r="E72" s="43"/>
      <c r="F72" s="43"/>
      <c r="G72" s="43"/>
      <c r="H72" s="43"/>
      <c r="I72" s="43"/>
      <c r="J72" s="43"/>
      <c r="K72" s="43"/>
      <c r="L72" s="43"/>
      <c r="M72" s="43"/>
      <c r="N72" s="4"/>
      <c r="O72" s="43"/>
      <c r="P72" s="43"/>
      <c r="Q72" s="43"/>
      <c r="R72" s="43"/>
      <c r="T72" s="43"/>
      <c r="U72" s="43"/>
      <c r="V72" s="43"/>
      <c r="W72" s="43"/>
    </row>
    <row r="73" spans="1:23" ht="15.6" x14ac:dyDescent="0.4">
      <c r="A73" s="8"/>
      <c r="B73" s="8"/>
      <c r="C73" s="8"/>
      <c r="D73" s="8"/>
      <c r="E73" s="45"/>
      <c r="F73" s="45"/>
      <c r="G73" s="45"/>
      <c r="H73" s="45"/>
      <c r="I73" s="45"/>
      <c r="J73" s="45"/>
      <c r="K73" s="45"/>
      <c r="L73" s="45"/>
      <c r="M73" s="187">
        <f>M71-K71</f>
        <v>29332300</v>
      </c>
      <c r="N73" s="4"/>
      <c r="O73" s="43"/>
      <c r="P73" s="43"/>
      <c r="Q73" s="43"/>
      <c r="R73" s="43"/>
      <c r="T73" s="43"/>
      <c r="U73" s="43"/>
      <c r="V73" s="43"/>
      <c r="W73" s="43"/>
    </row>
    <row r="74" spans="1:23" ht="13.8" x14ac:dyDescent="0.25">
      <c r="A74" s="219">
        <f ca="1">NOW()</f>
        <v>44958.653421875002</v>
      </c>
      <c r="B74" s="219"/>
      <c r="C74" s="219"/>
      <c r="D74" s="8"/>
      <c r="J74" s="43"/>
      <c r="K74" s="43"/>
      <c r="L74" s="43"/>
      <c r="M74" s="5"/>
      <c r="N74" s="5"/>
      <c r="O74" s="5"/>
      <c r="P74" s="5"/>
      <c r="Q74" s="5"/>
      <c r="R74" s="5"/>
      <c r="T74" s="5"/>
      <c r="U74" s="5"/>
      <c r="V74" s="5"/>
      <c r="W74" s="5"/>
    </row>
    <row r="76" spans="1:23" ht="13.8" x14ac:dyDescent="0.25">
      <c r="E76" s="45"/>
      <c r="N76" s="40"/>
    </row>
    <row r="77" spans="1:23" ht="13.8" x14ac:dyDescent="0.25">
      <c r="E77" s="45"/>
      <c r="G77" s="40"/>
      <c r="I77" s="40"/>
      <c r="M77" s="40"/>
      <c r="O77" s="40"/>
      <c r="P77" s="40"/>
      <c r="Q77" s="40"/>
      <c r="R77" s="40"/>
      <c r="T77" s="40"/>
      <c r="U77" s="40"/>
      <c r="V77" s="40"/>
      <c r="W77" s="40"/>
    </row>
    <row r="78" spans="1:23" ht="13.8" x14ac:dyDescent="0.25">
      <c r="E78" s="45"/>
    </row>
    <row r="79" spans="1:23" ht="13.8" x14ac:dyDescent="0.25">
      <c r="E79" s="45"/>
    </row>
  </sheetData>
  <mergeCells count="1">
    <mergeCell ref="A74:C74"/>
  </mergeCells>
  <printOptions horizontalCentered="1"/>
  <pageMargins left="0.7" right="0.7" top="0.75" bottom="0.75" header="0.3" footer="0.3"/>
  <pageSetup scale="6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57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15"/>
    <col min="3" max="3" width="17.42578125" style="15" customWidth="1"/>
    <col min="4" max="6" width="9.28515625" style="15"/>
    <col min="7" max="7" width="9.28515625" style="15" customWidth="1"/>
    <col min="8" max="9" width="9.28515625" style="15"/>
    <col min="10" max="10" width="10" style="15" customWidth="1"/>
    <col min="11" max="11" width="21.85546875" style="15" customWidth="1"/>
    <col min="12" max="12" width="9.28515625" style="15"/>
    <col min="13" max="13" width="14.85546875" style="15" bestFit="1" customWidth="1"/>
    <col min="14" max="16384" width="9.28515625" style="15"/>
  </cols>
  <sheetData>
    <row r="2" spans="2:12" x14ac:dyDescent="0.25">
      <c r="L2" s="102" t="e">
        <v>#VALUE!</v>
      </c>
    </row>
    <row r="3" spans="2:12" x14ac:dyDescent="0.25">
      <c r="L3" s="102" t="e">
        <v>#VALUE!</v>
      </c>
    </row>
    <row r="4" spans="2:12" x14ac:dyDescent="0.25">
      <c r="L4" s="102" t="e">
        <v>#VALUE!</v>
      </c>
    </row>
    <row r="6" spans="2:12" s="46" customFormat="1" x14ac:dyDescent="0.25">
      <c r="B6" s="103" t="e">
        <v>#VALUE!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2:12" s="46" customFormat="1" x14ac:dyDescent="0.25">
      <c r="B7" s="103" t="e">
        <v>#VALUE!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10" spans="2:12" x14ac:dyDescent="0.25">
      <c r="B10" s="15" t="e">
        <v>#VALUE!</v>
      </c>
      <c r="C10" s="118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25">
      <c r="B12" s="104" t="e">
        <v>#VALUE!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</row>
    <row r="14" spans="2:12" x14ac:dyDescent="0.25">
      <c r="B14" s="15" t="e">
        <v>#VALUE!</v>
      </c>
      <c r="C14" s="15" t="e">
        <v>#VALUE!</v>
      </c>
    </row>
    <row r="15" spans="2:12" x14ac:dyDescent="0.25">
      <c r="C15" s="15" t="e">
        <v>#VALUE!</v>
      </c>
    </row>
    <row r="17" spans="3:11" x14ac:dyDescent="0.25">
      <c r="C17" s="15" t="e">
        <v>#VALUE!</v>
      </c>
      <c r="K17" s="105" t="e">
        <v>#VALUE!</v>
      </c>
    </row>
    <row r="18" spans="3:11" x14ac:dyDescent="0.25">
      <c r="K18" s="102"/>
    </row>
    <row r="19" spans="3:11" x14ac:dyDescent="0.25">
      <c r="C19" s="15" t="e">
        <v>#VALUE!</v>
      </c>
      <c r="K19" s="102" t="e">
        <v>#VALUE!</v>
      </c>
    </row>
    <row r="20" spans="3:11" x14ac:dyDescent="0.25">
      <c r="K20" s="102" t="e">
        <v>#VALUE!</v>
      </c>
    </row>
    <row r="21" spans="3:11" x14ac:dyDescent="0.25">
      <c r="K21" s="105" t="e">
        <v>#VALUE!</v>
      </c>
    </row>
    <row r="22" spans="3:11" x14ac:dyDescent="0.25">
      <c r="K22" s="102"/>
    </row>
    <row r="23" spans="3:11" x14ac:dyDescent="0.25">
      <c r="C23" s="15" t="e">
        <v>#VALUE!</v>
      </c>
      <c r="K23" s="108">
        <v>55948926.100000001</v>
      </c>
    </row>
    <row r="24" spans="3:11" x14ac:dyDescent="0.25">
      <c r="K24" s="102"/>
    </row>
    <row r="25" spans="3:11" x14ac:dyDescent="0.25">
      <c r="C25" s="15" t="e">
        <v>#VALUE!</v>
      </c>
      <c r="K25" s="102"/>
    </row>
    <row r="26" spans="3:11" x14ac:dyDescent="0.25">
      <c r="C26" s="15" t="e">
        <v>#VALUE!</v>
      </c>
      <c r="K26" s="102"/>
    </row>
    <row r="27" spans="3:11" x14ac:dyDescent="0.25">
      <c r="C27" s="15" t="e">
        <v>#VALUE!</v>
      </c>
      <c r="K27" s="102"/>
    </row>
    <row r="28" spans="3:11" x14ac:dyDescent="0.25">
      <c r="C28" s="15" t="e">
        <v>#VALUE!</v>
      </c>
      <c r="K28" s="108">
        <f>K23</f>
        <v>55948926.100000001</v>
      </c>
    </row>
    <row r="29" spans="3:11" x14ac:dyDescent="0.25">
      <c r="K29" s="102"/>
    </row>
    <row r="30" spans="3:11" x14ac:dyDescent="0.25">
      <c r="C30" s="15" t="e">
        <v>#VALUE!</v>
      </c>
      <c r="K30" s="108">
        <v>0</v>
      </c>
    </row>
    <row r="31" spans="3:11" x14ac:dyDescent="0.25">
      <c r="K31" s="102"/>
    </row>
    <row r="32" spans="3:11" x14ac:dyDescent="0.25">
      <c r="C32" s="15" t="e">
        <v>#VALUE!</v>
      </c>
      <c r="K32" s="108">
        <v>0</v>
      </c>
    </row>
    <row r="33" spans="3:13" x14ac:dyDescent="0.25">
      <c r="K33" s="102"/>
    </row>
    <row r="34" spans="3:13" x14ac:dyDescent="0.25">
      <c r="C34" s="15" t="e">
        <v>#VALUE!</v>
      </c>
      <c r="K34" s="102"/>
    </row>
    <row r="35" spans="3:13" x14ac:dyDescent="0.25">
      <c r="K35" s="102"/>
    </row>
    <row r="36" spans="3:13" x14ac:dyDescent="0.25">
      <c r="C36" s="15" t="e">
        <v>#VALUE!</v>
      </c>
      <c r="K36" s="108">
        <v>0</v>
      </c>
    </row>
    <row r="37" spans="3:13" x14ac:dyDescent="0.25">
      <c r="K37" s="102"/>
    </row>
    <row r="38" spans="3:13" x14ac:dyDescent="0.25">
      <c r="C38" s="15" t="e">
        <v>#VALUE!</v>
      </c>
      <c r="K38" s="108">
        <v>82182.929999999993</v>
      </c>
    </row>
    <row r="39" spans="3:13" x14ac:dyDescent="0.25">
      <c r="K39" s="109"/>
    </row>
    <row r="40" spans="3:13" x14ac:dyDescent="0.25">
      <c r="C40" s="15" t="e">
        <v>#VALUE!</v>
      </c>
      <c r="K40" s="108">
        <f>191429.57+2243.16</f>
        <v>193672.73</v>
      </c>
    </row>
    <row r="41" spans="3:13" x14ac:dyDescent="0.25">
      <c r="K41" s="102"/>
    </row>
    <row r="42" spans="3:13" x14ac:dyDescent="0.25">
      <c r="C42" s="15" t="e">
        <v>#VALUE!</v>
      </c>
      <c r="K42" s="102"/>
    </row>
    <row r="43" spans="3:13" x14ac:dyDescent="0.25">
      <c r="K43" s="102"/>
      <c r="M43" s="111"/>
    </row>
    <row r="44" spans="3:13" x14ac:dyDescent="0.25">
      <c r="C44" s="15" t="e">
        <v>#VALUE!</v>
      </c>
      <c r="K44" s="108">
        <f>55673070.44</f>
        <v>55673070.439999998</v>
      </c>
      <c r="M44" s="111"/>
    </row>
    <row r="45" spans="3:13" x14ac:dyDescent="0.25">
      <c r="K45" s="102"/>
    </row>
    <row r="46" spans="3:13" x14ac:dyDescent="0.25">
      <c r="C46" s="15" t="e">
        <v>#VALUE!</v>
      </c>
      <c r="K46" s="108">
        <v>0</v>
      </c>
    </row>
    <row r="47" spans="3:13" x14ac:dyDescent="0.25">
      <c r="K47" s="102"/>
    </row>
    <row r="48" spans="3:13" x14ac:dyDescent="0.25">
      <c r="C48" s="15" t="e">
        <v>#VALUE!</v>
      </c>
      <c r="K48" s="108">
        <v>0</v>
      </c>
    </row>
    <row r="49" spans="3:11" x14ac:dyDescent="0.25">
      <c r="K49" s="102"/>
    </row>
    <row r="50" spans="3:11" x14ac:dyDescent="0.25">
      <c r="C50" s="15" t="e">
        <v>#VALUE!</v>
      </c>
      <c r="K50" s="108">
        <v>0</v>
      </c>
    </row>
    <row r="51" spans="3:11" x14ac:dyDescent="0.25">
      <c r="K51" s="102"/>
    </row>
    <row r="52" spans="3:11" x14ac:dyDescent="0.25">
      <c r="C52" s="15" t="e">
        <v>#VALUE!</v>
      </c>
      <c r="K52" s="108">
        <v>0</v>
      </c>
    </row>
    <row r="53" spans="3:11" x14ac:dyDescent="0.25">
      <c r="K53" s="102"/>
    </row>
    <row r="54" spans="3:11" x14ac:dyDescent="0.25">
      <c r="C54" s="15" t="e">
        <v>#VALUE!</v>
      </c>
      <c r="K54" s="108">
        <v>0</v>
      </c>
    </row>
    <row r="55" spans="3:11" x14ac:dyDescent="0.25">
      <c r="K55" s="102"/>
    </row>
    <row r="56" spans="3:11" x14ac:dyDescent="0.25">
      <c r="C56" s="15" t="e">
        <v>#VALUE!</v>
      </c>
      <c r="K56" s="102"/>
    </row>
    <row r="57" spans="3:11" x14ac:dyDescent="0.25">
      <c r="C57" s="15" t="e">
        <v>#VALUE!</v>
      </c>
      <c r="K57" s="102"/>
    </row>
  </sheetData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53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15"/>
    <col min="3" max="3" width="17.42578125" style="15" customWidth="1"/>
    <col min="4" max="6" width="9.28515625" style="15"/>
    <col min="7" max="7" width="9.28515625" style="15" customWidth="1"/>
    <col min="8" max="8" width="9.28515625" style="15"/>
    <col min="9" max="9" width="20.85546875" style="15" customWidth="1"/>
    <col min="10" max="10" width="10" style="15" customWidth="1"/>
    <col min="11" max="11" width="21.85546875" style="15" customWidth="1"/>
    <col min="12" max="16384" width="9.28515625" style="15"/>
  </cols>
  <sheetData>
    <row r="2" spans="2:12" x14ac:dyDescent="0.25">
      <c r="I2" s="113"/>
      <c r="L2" s="102" t="e">
        <v>#VALUE!</v>
      </c>
    </row>
    <row r="3" spans="2:12" x14ac:dyDescent="0.25">
      <c r="I3" s="113"/>
      <c r="L3" s="102" t="e">
        <v>#VALUE!</v>
      </c>
    </row>
    <row r="4" spans="2:12" x14ac:dyDescent="0.25">
      <c r="I4" s="113"/>
      <c r="L4" s="102" t="e">
        <v>#VALUE!</v>
      </c>
    </row>
    <row r="6" spans="2:12" s="46" customFormat="1" x14ac:dyDescent="0.25">
      <c r="B6" s="103" t="e">
        <v>#VALUE!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2:12" s="46" customFormat="1" x14ac:dyDescent="0.25">
      <c r="B7" s="103" t="e">
        <v>#VALUE!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10" spans="2:12" x14ac:dyDescent="0.25">
      <c r="B10" s="15" t="e">
        <v>#VALUE!</v>
      </c>
      <c r="C10" s="118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25">
      <c r="B12" s="104" t="e">
        <v>#VALUE!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</row>
    <row r="14" spans="2:12" x14ac:dyDescent="0.25">
      <c r="B14" s="15" t="e">
        <v>#VALUE!</v>
      </c>
      <c r="C14" s="15" t="e">
        <v>#VALUE!</v>
      </c>
    </row>
    <row r="17" spans="3:11" x14ac:dyDescent="0.25">
      <c r="I17" s="107" t="e">
        <v>#VALUE!</v>
      </c>
      <c r="J17" s="107"/>
      <c r="K17" s="107" t="e">
        <v>#VALUE!</v>
      </c>
    </row>
    <row r="19" spans="3:11" x14ac:dyDescent="0.25">
      <c r="C19" s="15" t="e">
        <v>#VALUE!</v>
      </c>
      <c r="I19" s="108">
        <v>54503402.899999999</v>
      </c>
      <c r="K19" s="102"/>
    </row>
    <row r="20" spans="3:11" x14ac:dyDescent="0.25">
      <c r="K20" s="102"/>
    </row>
    <row r="21" spans="3:11" x14ac:dyDescent="0.25">
      <c r="C21" s="15" t="e">
        <v>#VALUE!</v>
      </c>
      <c r="I21" s="108">
        <v>1032891.7916666666</v>
      </c>
      <c r="K21" s="102"/>
    </row>
    <row r="22" spans="3:11" x14ac:dyDescent="0.25">
      <c r="K22" s="102"/>
    </row>
    <row r="23" spans="3:11" x14ac:dyDescent="0.25">
      <c r="C23" s="15" t="e">
        <v>#VALUE!</v>
      </c>
      <c r="I23" s="108">
        <v>0</v>
      </c>
      <c r="K23" s="102"/>
    </row>
    <row r="24" spans="3:11" x14ac:dyDescent="0.25">
      <c r="K24" s="102"/>
    </row>
    <row r="25" spans="3:11" x14ac:dyDescent="0.25">
      <c r="C25" s="15" t="e">
        <v>#VALUE!</v>
      </c>
      <c r="I25" s="108">
        <v>0</v>
      </c>
      <c r="K25" s="102"/>
    </row>
    <row r="26" spans="3:11" x14ac:dyDescent="0.25">
      <c r="K26" s="102"/>
    </row>
    <row r="27" spans="3:11" x14ac:dyDescent="0.25">
      <c r="C27" s="15" t="e">
        <v>#VALUE!</v>
      </c>
      <c r="I27" s="108">
        <v>0</v>
      </c>
      <c r="K27" s="102"/>
    </row>
    <row r="28" spans="3:11" x14ac:dyDescent="0.25">
      <c r="K28" s="102"/>
    </row>
    <row r="29" spans="3:11" x14ac:dyDescent="0.25">
      <c r="C29" s="15" t="e">
        <v>#VALUE!</v>
      </c>
      <c r="I29" s="108">
        <v>0</v>
      </c>
      <c r="K29" s="102"/>
    </row>
    <row r="30" spans="3:11" x14ac:dyDescent="0.25">
      <c r="K30" s="102"/>
    </row>
    <row r="31" spans="3:11" x14ac:dyDescent="0.25">
      <c r="C31" s="15" t="e">
        <v>#VALUE!</v>
      </c>
      <c r="I31" s="108">
        <v>834607.98504124023</v>
      </c>
      <c r="K31" s="102"/>
    </row>
    <row r="32" spans="3:11" x14ac:dyDescent="0.25">
      <c r="I32" s="109"/>
      <c r="K32" s="102"/>
    </row>
    <row r="33" spans="3:11" x14ac:dyDescent="0.25">
      <c r="C33" s="15" t="e">
        <v>#VALUE!</v>
      </c>
      <c r="I33" s="108">
        <f>'C-31 1of3'!K38+'C-31 1of3'!K40</f>
        <v>275855.66000000003</v>
      </c>
      <c r="K33" s="102"/>
    </row>
    <row r="34" spans="3:11" x14ac:dyDescent="0.25">
      <c r="K34" s="102"/>
    </row>
    <row r="35" spans="3:11" x14ac:dyDescent="0.25">
      <c r="C35" s="15" t="e">
        <v>#VALUE!</v>
      </c>
      <c r="I35" s="108">
        <v>0</v>
      </c>
      <c r="K35" s="102"/>
    </row>
    <row r="36" spans="3:11" x14ac:dyDescent="0.25">
      <c r="K36" s="102"/>
    </row>
    <row r="37" spans="3:11" x14ac:dyDescent="0.25">
      <c r="C37" s="15" t="e">
        <v>#VALUE!</v>
      </c>
      <c r="I37" s="109"/>
      <c r="K37" s="108">
        <v>55948926.100000001</v>
      </c>
    </row>
    <row r="38" spans="3:11" x14ac:dyDescent="0.25">
      <c r="I38" s="19"/>
    </row>
    <row r="39" spans="3:11" x14ac:dyDescent="0.25">
      <c r="C39" s="15" t="e">
        <v>#VALUE!</v>
      </c>
      <c r="I39" s="109"/>
      <c r="K39" s="108">
        <v>0</v>
      </c>
    </row>
    <row r="40" spans="3:11" x14ac:dyDescent="0.25">
      <c r="I40" s="19"/>
      <c r="K40" s="102"/>
    </row>
    <row r="41" spans="3:11" x14ac:dyDescent="0.25">
      <c r="C41" s="15" t="e">
        <v>#VALUE!</v>
      </c>
      <c r="K41" s="108">
        <v>0</v>
      </c>
    </row>
    <row r="42" spans="3:11" x14ac:dyDescent="0.25">
      <c r="K42" s="102"/>
    </row>
    <row r="43" spans="3:11" x14ac:dyDescent="0.25">
      <c r="C43" s="15" t="e">
        <v>#VALUE!</v>
      </c>
      <c r="K43" s="108">
        <v>0</v>
      </c>
    </row>
    <row r="44" spans="3:11" x14ac:dyDescent="0.25">
      <c r="K44" s="102"/>
    </row>
    <row r="45" spans="3:11" x14ac:dyDescent="0.25">
      <c r="C45" s="15" t="e">
        <v>#VALUE!</v>
      </c>
      <c r="K45" s="108">
        <v>54383.94</v>
      </c>
    </row>
    <row r="46" spans="3:11" x14ac:dyDescent="0.25">
      <c r="K46" s="102"/>
    </row>
    <row r="47" spans="3:11" x14ac:dyDescent="0.25">
      <c r="C47" s="15" t="e">
        <v>#VALUE!</v>
      </c>
      <c r="K47" s="108">
        <v>0</v>
      </c>
    </row>
    <row r="48" spans="3:11" x14ac:dyDescent="0.25">
      <c r="K48" s="102"/>
    </row>
    <row r="49" spans="3:11" x14ac:dyDescent="0.25">
      <c r="C49" s="15" t="e">
        <v>#VALUE!</v>
      </c>
      <c r="K49" s="108">
        <f>SUM(I19:I33)-SUM(K37:K47)</f>
        <v>643448.29670789838</v>
      </c>
    </row>
    <row r="50" spans="3:11" x14ac:dyDescent="0.25">
      <c r="K50" s="102"/>
    </row>
    <row r="51" spans="3:11" ht="14.4" thickBot="1" x14ac:dyDescent="0.3">
      <c r="I51" s="110">
        <f>SUM(I19:I50)</f>
        <v>56646758.336707897</v>
      </c>
      <c r="K51" s="110">
        <f>SUM(K19:K50)</f>
        <v>56646758.336707897</v>
      </c>
    </row>
    <row r="52" spans="3:11" ht="14.4" thickTop="1" x14ac:dyDescent="0.25"/>
    <row r="53" spans="3:11" x14ac:dyDescent="0.25">
      <c r="I53" s="111"/>
    </row>
  </sheetData>
  <pageMargins left="0.7" right="0.7" top="0.75" bottom="0.75" header="0.3" footer="0.3"/>
  <pageSetup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L62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15"/>
    <col min="3" max="3" width="17.42578125" style="15" customWidth="1"/>
    <col min="4" max="8" width="9.28515625" style="15"/>
    <col min="9" max="9" width="20.85546875" style="15" customWidth="1"/>
    <col min="10" max="10" width="10" style="15" customWidth="1"/>
    <col min="11" max="11" width="21.85546875" style="15" customWidth="1"/>
    <col min="12" max="16384" width="9.28515625" style="15"/>
  </cols>
  <sheetData>
    <row r="2" spans="2:12" x14ac:dyDescent="0.25">
      <c r="L2" s="102" t="e">
        <v>#VALUE!</v>
      </c>
    </row>
    <row r="3" spans="2:12" x14ac:dyDescent="0.25">
      <c r="L3" s="102" t="e">
        <v>#VALUE!</v>
      </c>
    </row>
    <row r="4" spans="2:12" x14ac:dyDescent="0.25">
      <c r="L4" s="102" t="e">
        <v>#VALUE!</v>
      </c>
    </row>
    <row r="6" spans="2:12" s="46" customFormat="1" x14ac:dyDescent="0.25">
      <c r="B6" s="103" t="e">
        <v>#VALUE!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2:12" s="46" customFormat="1" x14ac:dyDescent="0.25">
      <c r="B7" s="103" t="e">
        <v>#VALUE!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10" spans="2:12" x14ac:dyDescent="0.25">
      <c r="B10" s="15" t="e">
        <v>#VALUE!</v>
      </c>
      <c r="C10" s="112" t="e">
        <v>#VALUE!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25">
      <c r="B12" s="104" t="e">
        <v>#VALUE!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</row>
    <row r="14" spans="2:12" x14ac:dyDescent="0.25">
      <c r="B14" s="15" t="e">
        <v>#VALUE!</v>
      </c>
      <c r="C14" s="15" t="e">
        <v>#VALUE!</v>
      </c>
    </row>
    <row r="15" spans="2:12" x14ac:dyDescent="0.25">
      <c r="C15" s="15" t="e">
        <v>#VALUE!</v>
      </c>
    </row>
    <row r="16" spans="2:12" x14ac:dyDescent="0.25">
      <c r="C16" s="15" t="e">
        <v>#VALUE!</v>
      </c>
    </row>
    <row r="17" spans="3:11" x14ac:dyDescent="0.25">
      <c r="C17" s="15" t="e">
        <v>#VALUE!</v>
      </c>
    </row>
    <row r="18" spans="3:11" x14ac:dyDescent="0.25">
      <c r="C18" s="15" t="e">
        <v>#VALUE!</v>
      </c>
    </row>
    <row r="20" spans="3:11" x14ac:dyDescent="0.25">
      <c r="C20" s="15" t="e">
        <v>#VALUE!</v>
      </c>
    </row>
    <row r="22" spans="3:11" x14ac:dyDescent="0.25">
      <c r="C22" s="15" t="e">
        <v>#VALUE!</v>
      </c>
      <c r="I22" s="109"/>
      <c r="K22" s="102"/>
    </row>
    <row r="23" spans="3:11" x14ac:dyDescent="0.25">
      <c r="K23" s="102"/>
    </row>
    <row r="24" spans="3:11" x14ac:dyDescent="0.25">
      <c r="C24" s="15" t="e">
        <v>#VALUE!</v>
      </c>
      <c r="I24" s="108"/>
      <c r="K24" s="102"/>
    </row>
    <row r="25" spans="3:11" x14ac:dyDescent="0.25">
      <c r="K25" s="102"/>
    </row>
    <row r="26" spans="3:11" x14ac:dyDescent="0.25">
      <c r="C26" s="15" t="e">
        <v>#VALUE!</v>
      </c>
      <c r="I26" s="108"/>
      <c r="K26" s="102"/>
    </row>
    <row r="27" spans="3:11" x14ac:dyDescent="0.25">
      <c r="K27" s="102"/>
    </row>
    <row r="28" spans="3:11" x14ac:dyDescent="0.25">
      <c r="C28" s="15" t="e">
        <v>#VALUE!</v>
      </c>
      <c r="I28" s="108"/>
      <c r="K28" s="102"/>
    </row>
    <row r="29" spans="3:11" x14ac:dyDescent="0.25">
      <c r="K29" s="102"/>
    </row>
    <row r="30" spans="3:11" x14ac:dyDescent="0.25">
      <c r="C30" s="15" t="e">
        <v>#VALUE!</v>
      </c>
      <c r="I30" s="109"/>
      <c r="K30" s="108"/>
    </row>
    <row r="31" spans="3:11" x14ac:dyDescent="0.25">
      <c r="K31" s="102"/>
    </row>
    <row r="32" spans="3:11" x14ac:dyDescent="0.25">
      <c r="C32" s="15" t="e">
        <v>#VALUE!</v>
      </c>
      <c r="I32" s="109"/>
      <c r="K32" s="102"/>
    </row>
    <row r="33" spans="3:11" x14ac:dyDescent="0.25">
      <c r="K33" s="102"/>
    </row>
    <row r="34" spans="3:11" x14ac:dyDescent="0.25">
      <c r="C34" s="15" t="e">
        <v>#VALUE!</v>
      </c>
      <c r="I34" s="109"/>
      <c r="K34" s="102"/>
    </row>
    <row r="35" spans="3:11" x14ac:dyDescent="0.25">
      <c r="C35" s="15" t="e">
        <v>#VALUE!</v>
      </c>
      <c r="I35" s="109"/>
      <c r="K35" s="108">
        <f>'C-31 1of3'!K44</f>
        <v>55673070.439999998</v>
      </c>
    </row>
    <row r="36" spans="3:11" x14ac:dyDescent="0.25">
      <c r="I36" s="109"/>
      <c r="K36" s="102"/>
    </row>
    <row r="37" spans="3:11" x14ac:dyDescent="0.25">
      <c r="C37" s="15" t="e">
        <v>#VALUE!</v>
      </c>
      <c r="I37" s="109"/>
      <c r="K37" s="102"/>
    </row>
    <row r="38" spans="3:11" x14ac:dyDescent="0.25">
      <c r="K38" s="102"/>
    </row>
    <row r="39" spans="3:11" x14ac:dyDescent="0.25">
      <c r="C39" s="15" t="e">
        <v>#VALUE!</v>
      </c>
      <c r="I39" s="109"/>
      <c r="K39" s="102"/>
    </row>
    <row r="40" spans="3:11" x14ac:dyDescent="0.25">
      <c r="K40" s="106"/>
    </row>
    <row r="41" spans="3:11" x14ac:dyDescent="0.25">
      <c r="C41" s="15" t="e">
        <v>#VALUE!</v>
      </c>
      <c r="I41" s="108">
        <f>'C-31 2of3'!I19</f>
        <v>54503402.899999999</v>
      </c>
      <c r="K41" s="109"/>
    </row>
    <row r="42" spans="3:11" x14ac:dyDescent="0.25">
      <c r="K42" s="19"/>
    </row>
    <row r="43" spans="3:11" x14ac:dyDescent="0.25">
      <c r="C43" s="15" t="e">
        <v>#VALUE!</v>
      </c>
      <c r="I43" s="108">
        <f>-'C-31 2of3'!K45</f>
        <v>-54383.94</v>
      </c>
      <c r="K43" s="109"/>
    </row>
    <row r="44" spans="3:11" x14ac:dyDescent="0.25">
      <c r="I44" s="102"/>
      <c r="K44" s="106"/>
    </row>
    <row r="45" spans="3:11" x14ac:dyDescent="0.25">
      <c r="C45" s="15" t="e">
        <v>#VALUE!</v>
      </c>
      <c r="I45" s="108">
        <f>'C-31 2of3'!I31</f>
        <v>834607.98504124023</v>
      </c>
      <c r="K45" s="109"/>
    </row>
    <row r="46" spans="3:11" x14ac:dyDescent="0.25">
      <c r="I46" s="102"/>
      <c r="K46" s="106"/>
    </row>
    <row r="47" spans="3:11" x14ac:dyDescent="0.25">
      <c r="C47" s="15" t="e">
        <v>#VALUE!</v>
      </c>
      <c r="I47" s="108">
        <v>0</v>
      </c>
      <c r="K47" s="109"/>
    </row>
    <row r="48" spans="3:11" x14ac:dyDescent="0.25">
      <c r="K48" s="102"/>
    </row>
    <row r="49" spans="3:11" x14ac:dyDescent="0.25">
      <c r="C49" s="15" t="e">
        <v>#VALUE!</v>
      </c>
      <c r="K49" s="108">
        <f>SUM(I41:I47)</f>
        <v>55283626.945041239</v>
      </c>
    </row>
    <row r="50" spans="3:11" x14ac:dyDescent="0.25">
      <c r="K50" s="102"/>
    </row>
    <row r="51" spans="3:11" x14ac:dyDescent="0.25">
      <c r="C51" s="15" t="e">
        <v>#VALUE!</v>
      </c>
    </row>
    <row r="52" spans="3:11" x14ac:dyDescent="0.25">
      <c r="K52" s="102"/>
    </row>
    <row r="53" spans="3:11" x14ac:dyDescent="0.25">
      <c r="C53" s="15" t="e">
        <v>#VALUE!</v>
      </c>
      <c r="K53" s="109"/>
    </row>
    <row r="54" spans="3:11" x14ac:dyDescent="0.25">
      <c r="C54" s="15" t="e">
        <v>#VALUE!</v>
      </c>
      <c r="K54" s="108">
        <f>K49-K35</f>
        <v>-389443.49495875835</v>
      </c>
    </row>
    <row r="56" spans="3:11" x14ac:dyDescent="0.25">
      <c r="I56" s="111"/>
      <c r="K56" s="111"/>
    </row>
    <row r="57" spans="3:11" x14ac:dyDescent="0.25">
      <c r="K57" s="114"/>
    </row>
    <row r="59" spans="3:11" x14ac:dyDescent="0.25">
      <c r="K59" s="111"/>
    </row>
    <row r="61" spans="3:11" x14ac:dyDescent="0.25">
      <c r="K61" s="111"/>
    </row>
    <row r="62" spans="3:11" x14ac:dyDescent="0.25">
      <c r="K62" s="111"/>
    </row>
  </sheetData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Y101"/>
  <sheetViews>
    <sheetView zoomScale="70" zoomScaleNormal="70" zoomScaleSheetLayoutView="100" workbookViewId="0">
      <pane xSplit="1" ySplit="9" topLeftCell="B18" activePane="bottomRight" state="frozen"/>
      <selection activeCell="M7" sqref="M7"/>
      <selection pane="topRight" activeCell="M7" sqref="M7"/>
      <selection pane="bottomLeft" activeCell="M7" sqref="M7"/>
      <selection pane="bottomRight" activeCell="G18" sqref="G18"/>
    </sheetView>
  </sheetViews>
  <sheetFormatPr defaultColWidth="10.7109375" defaultRowHeight="13.2" x14ac:dyDescent="0.25"/>
  <cols>
    <col min="1" max="1" width="21.85546875" style="3" customWidth="1"/>
    <col min="2" max="2" width="4.42578125" style="3" customWidth="1"/>
    <col min="3" max="3" width="19.85546875" style="1" customWidth="1"/>
    <col min="4" max="4" width="4.42578125" style="1" customWidth="1"/>
    <col min="5" max="5" width="19.85546875" style="1" customWidth="1"/>
    <col min="6" max="6" width="4.42578125" style="3" customWidth="1"/>
    <col min="7" max="7" width="19.85546875" style="1" customWidth="1"/>
    <col min="8" max="8" width="4.42578125" style="1" customWidth="1"/>
    <col min="9" max="9" width="19.85546875" style="1" customWidth="1"/>
    <col min="10" max="10" width="4.42578125" style="1" customWidth="1"/>
    <col min="11" max="11" width="21.5703125" style="1" customWidth="1"/>
    <col min="12" max="12" width="4.42578125" style="1" customWidth="1"/>
    <col min="13" max="13" width="21.5703125" style="1" customWidth="1"/>
    <col min="14" max="14" width="14.85546875" style="1" customWidth="1"/>
    <col min="15" max="19" width="21" style="141" bestFit="1" customWidth="1"/>
    <col min="20" max="16384" width="10.7109375" style="1"/>
  </cols>
  <sheetData>
    <row r="1" spans="1:25" s="138" customFormat="1" ht="17.399999999999999" x14ac:dyDescent="0.3">
      <c r="A1" s="136"/>
      <c r="B1" s="136"/>
      <c r="C1" s="52" t="str">
        <f>COI2022B!A1</f>
        <v>MPEA 2022B Expansion Project Bond Deal</v>
      </c>
      <c r="D1" s="52"/>
      <c r="E1" s="52"/>
      <c r="F1" s="52"/>
      <c r="G1" s="52"/>
      <c r="H1" s="52"/>
      <c r="I1" s="52"/>
      <c r="J1" s="52"/>
      <c r="K1" s="52"/>
      <c r="L1" s="52"/>
      <c r="M1" s="137"/>
      <c r="O1" s="139"/>
      <c r="P1" s="139"/>
      <c r="Q1" s="139"/>
      <c r="R1" s="139"/>
      <c r="S1" s="139"/>
    </row>
    <row r="2" spans="1:25" s="57" customFormat="1" ht="17.399999999999999" x14ac:dyDescent="0.3">
      <c r="A2" s="58"/>
      <c r="B2" s="58"/>
      <c r="C2" s="115" t="s">
        <v>34</v>
      </c>
      <c r="D2" s="115"/>
      <c r="E2" s="115"/>
      <c r="F2" s="58"/>
      <c r="G2" s="115"/>
      <c r="H2" s="115"/>
      <c r="I2" s="115"/>
      <c r="J2" s="115"/>
      <c r="K2" s="115"/>
      <c r="L2" s="115"/>
      <c r="M2" s="59"/>
      <c r="O2" s="140"/>
      <c r="P2" s="140"/>
      <c r="Q2" s="140"/>
      <c r="R2" s="140"/>
      <c r="S2" s="140"/>
    </row>
    <row r="3" spans="1:25" s="57" customFormat="1" ht="15.6" x14ac:dyDescent="0.3">
      <c r="A3" s="60"/>
      <c r="B3" s="60"/>
      <c r="C3" s="61" t="s">
        <v>128</v>
      </c>
      <c r="D3" s="61"/>
      <c r="E3" s="61"/>
      <c r="F3" s="60"/>
      <c r="G3" s="61"/>
      <c r="H3" s="61"/>
      <c r="I3" s="61"/>
      <c r="J3" s="61"/>
      <c r="K3" s="61"/>
      <c r="L3" s="61"/>
      <c r="M3" s="62"/>
      <c r="O3" s="140"/>
      <c r="P3" s="140"/>
      <c r="Q3" s="140"/>
      <c r="R3" s="140"/>
      <c r="S3" s="140"/>
    </row>
    <row r="4" spans="1:25" ht="15.6" x14ac:dyDescent="0.3">
      <c r="A4" s="8"/>
      <c r="B4" s="8"/>
      <c r="C4" s="14"/>
      <c r="D4" s="14"/>
      <c r="E4" s="14"/>
      <c r="F4" s="8"/>
      <c r="G4" s="14"/>
      <c r="H4" s="14"/>
      <c r="I4" s="14"/>
      <c r="J4" s="14"/>
      <c r="K4" s="14"/>
      <c r="L4" s="14"/>
      <c r="M4" s="4"/>
    </row>
    <row r="5" spans="1:25" ht="13.8" x14ac:dyDescent="0.25">
      <c r="A5" s="41" t="s">
        <v>21</v>
      </c>
      <c r="B5" s="41"/>
      <c r="C5" s="41"/>
      <c r="D5" s="41"/>
      <c r="E5" s="42">
        <v>44902</v>
      </c>
      <c r="F5" s="41"/>
      <c r="G5" s="41"/>
      <c r="H5" s="47"/>
      <c r="I5" s="47"/>
      <c r="J5" s="47"/>
      <c r="K5" s="47"/>
      <c r="L5" s="47"/>
      <c r="M5" s="4"/>
    </row>
    <row r="6" spans="1:25" ht="15.6" x14ac:dyDescent="0.3">
      <c r="A6" s="8"/>
      <c r="B6" s="8"/>
      <c r="C6" s="14"/>
      <c r="D6" s="14"/>
      <c r="E6" s="14"/>
      <c r="F6" s="8"/>
      <c r="G6" s="14"/>
      <c r="H6" s="14"/>
      <c r="I6" s="14"/>
      <c r="J6" s="14"/>
      <c r="K6" s="14"/>
      <c r="L6" s="14"/>
      <c r="M6" s="4"/>
    </row>
    <row r="7" spans="1:25" ht="15.6" x14ac:dyDescent="0.3">
      <c r="A7" s="33" t="s">
        <v>18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  <c r="T7" s="7"/>
      <c r="U7" s="7"/>
      <c r="V7" s="7"/>
    </row>
    <row r="8" spans="1:25" ht="13.8" x14ac:dyDescent="0.25">
      <c r="A8" s="9" t="s">
        <v>19</v>
      </c>
      <c r="B8" s="9"/>
      <c r="C8" s="11" t="s">
        <v>25</v>
      </c>
      <c r="D8" s="11"/>
      <c r="E8" s="10"/>
      <c r="F8" s="11"/>
      <c r="G8" s="11" t="s">
        <v>28</v>
      </c>
      <c r="H8" s="10"/>
      <c r="I8" s="11" t="s">
        <v>30</v>
      </c>
      <c r="J8" s="11"/>
      <c r="K8" s="11"/>
      <c r="L8" s="11"/>
      <c r="M8" s="11" t="s">
        <v>35</v>
      </c>
      <c r="T8" s="7"/>
      <c r="U8" s="7"/>
      <c r="V8" s="7"/>
    </row>
    <row r="9" spans="1:25" ht="13.8" x14ac:dyDescent="0.25">
      <c r="A9" s="12" t="s">
        <v>20</v>
      </c>
      <c r="B9" s="12"/>
      <c r="C9" s="10" t="s">
        <v>26</v>
      </c>
      <c r="D9" s="10"/>
      <c r="E9" s="10" t="s">
        <v>27</v>
      </c>
      <c r="F9" s="10"/>
      <c r="G9" s="10" t="s">
        <v>29</v>
      </c>
      <c r="H9" s="10"/>
      <c r="I9" s="10" t="s">
        <v>29</v>
      </c>
      <c r="J9" s="10"/>
      <c r="K9" s="10" t="s">
        <v>31</v>
      </c>
      <c r="L9" s="10"/>
      <c r="M9" s="10" t="s">
        <v>31</v>
      </c>
      <c r="T9" s="7"/>
      <c r="U9" s="7"/>
      <c r="V9" s="7"/>
    </row>
    <row r="10" spans="1:25" ht="13.8" x14ac:dyDescent="0.25">
      <c r="A10" s="8">
        <v>44910</v>
      </c>
      <c r="B10" s="8"/>
      <c r="C10" s="5">
        <f>'Series Detail'!R12</f>
        <v>44471970</v>
      </c>
      <c r="D10" s="5"/>
      <c r="E10" s="5">
        <f>'Series Detail'!S12</f>
        <v>51903430.079999998</v>
      </c>
      <c r="F10" s="8"/>
      <c r="G10" s="5">
        <f>'Series Detail'!T12</f>
        <v>21548030</v>
      </c>
      <c r="H10" s="5"/>
      <c r="I10" s="5">
        <f>'Series Detail'!U12</f>
        <v>-12066751.17</v>
      </c>
      <c r="J10" s="5"/>
      <c r="K10" s="5">
        <f t="shared" ref="K10:K68" si="0">SUM(C10:J10)</f>
        <v>105856678.91</v>
      </c>
      <c r="L10" s="5"/>
      <c r="M10" s="4"/>
      <c r="U10" s="142"/>
      <c r="V10" s="142"/>
      <c r="W10" s="142"/>
      <c r="X10" s="142"/>
      <c r="Y10" s="142"/>
    </row>
    <row r="11" spans="1:25" ht="13.8" x14ac:dyDescent="0.25">
      <c r="A11" s="8">
        <f t="shared" ref="A11:A69" si="1">EDATE(A10,6)</f>
        <v>45092</v>
      </c>
      <c r="B11" s="8"/>
      <c r="C11" s="5">
        <f>'Series Detail'!R13</f>
        <v>11442993.099999998</v>
      </c>
      <c r="D11" s="5"/>
      <c r="E11" s="5">
        <f>'Series Detail'!S13</f>
        <v>51536430.079999998</v>
      </c>
      <c r="F11" s="8"/>
      <c r="G11" s="5">
        <f>'Series Detail'!T13</f>
        <v>21677006.900000002</v>
      </c>
      <c r="H11" s="5"/>
      <c r="I11" s="5">
        <f>'Series Detail'!U13</f>
        <v>-612175</v>
      </c>
      <c r="J11" s="5"/>
      <c r="K11" s="5">
        <f t="shared" si="0"/>
        <v>84044255.079999998</v>
      </c>
      <c r="L11" s="5"/>
      <c r="M11" s="5">
        <f>+K10+K11</f>
        <v>189900933.99000001</v>
      </c>
      <c r="U11" s="142"/>
      <c r="V11" s="142"/>
      <c r="W11" s="142"/>
      <c r="X11" s="142"/>
      <c r="Y11" s="142"/>
    </row>
    <row r="12" spans="1:25" ht="13.8" x14ac:dyDescent="0.25">
      <c r="A12" s="8">
        <f t="shared" si="1"/>
        <v>45275</v>
      </c>
      <c r="B12" s="8"/>
      <c r="C12" s="5">
        <f>'Series Detail'!R14</f>
        <v>19319366.600000001</v>
      </c>
      <c r="D12" s="5"/>
      <c r="E12" s="5">
        <f>'Series Detail'!S14</f>
        <v>51165600.079999998</v>
      </c>
      <c r="F12" s="8"/>
      <c r="G12" s="5">
        <f>'Series Detail'!T14</f>
        <v>97320633.400000006</v>
      </c>
      <c r="H12" s="5"/>
      <c r="I12" s="5">
        <f>'Series Detail'!U14</f>
        <v>0</v>
      </c>
      <c r="J12" s="5"/>
      <c r="K12" s="5">
        <f t="shared" si="0"/>
        <v>167805600.08000001</v>
      </c>
      <c r="L12" s="5"/>
      <c r="M12" s="4"/>
      <c r="U12" s="142"/>
      <c r="V12" s="142"/>
      <c r="W12" s="142"/>
      <c r="X12" s="142"/>
      <c r="Y12" s="142"/>
    </row>
    <row r="13" spans="1:25" ht="13.8" x14ac:dyDescent="0.25">
      <c r="A13" s="8">
        <f t="shared" si="1"/>
        <v>45458</v>
      </c>
      <c r="B13" s="8"/>
      <c r="C13" s="5">
        <f>'Series Detail'!R15</f>
        <v>34697722.800000004</v>
      </c>
      <c r="D13" s="5"/>
      <c r="E13" s="5">
        <f>'Series Detail'!S15</f>
        <v>51036487.579999998</v>
      </c>
      <c r="F13" s="8"/>
      <c r="G13" s="5">
        <f>'Series Detail'!T15</f>
        <v>17157277.199999999</v>
      </c>
      <c r="H13" s="5"/>
      <c r="I13" s="5">
        <f>'Series Detail'!U15</f>
        <v>0</v>
      </c>
      <c r="J13" s="5"/>
      <c r="K13" s="5">
        <f t="shared" si="0"/>
        <v>102891487.58</v>
      </c>
      <c r="L13" s="5"/>
      <c r="M13" s="5">
        <f>+K12+K13</f>
        <v>270697087.66000003</v>
      </c>
      <c r="U13" s="142"/>
      <c r="V13" s="142"/>
      <c r="W13" s="142"/>
      <c r="X13" s="142"/>
      <c r="Y13" s="142"/>
    </row>
    <row r="14" spans="1:25" ht="13.8" x14ac:dyDescent="0.25">
      <c r="A14" s="8">
        <f t="shared" si="1"/>
        <v>45641</v>
      </c>
      <c r="B14" s="8"/>
      <c r="C14" s="5">
        <f>'Series Detail'!R16</f>
        <v>17916601.25</v>
      </c>
      <c r="D14" s="5"/>
      <c r="E14" s="5">
        <f>'Series Detail'!S16</f>
        <v>50484325.079999998</v>
      </c>
      <c r="F14" s="8"/>
      <c r="G14" s="5">
        <f>'Series Detail'!T16</f>
        <v>92468398.75</v>
      </c>
      <c r="H14" s="5"/>
      <c r="I14" s="5">
        <f>'Series Detail'!U16</f>
        <v>0</v>
      </c>
      <c r="J14" s="5"/>
      <c r="K14" s="5">
        <f t="shared" si="0"/>
        <v>160869325.07999998</v>
      </c>
      <c r="L14" s="5"/>
      <c r="M14" s="4"/>
      <c r="U14" s="142"/>
      <c r="V14" s="142"/>
      <c r="W14" s="142"/>
      <c r="X14" s="142"/>
      <c r="Y14" s="142"/>
    </row>
    <row r="15" spans="1:25" ht="13.8" x14ac:dyDescent="0.25">
      <c r="A15" s="8">
        <f t="shared" si="1"/>
        <v>45823</v>
      </c>
      <c r="B15" s="8"/>
      <c r="C15" s="5">
        <f>'Series Detail'!R17</f>
        <v>31650081.900000002</v>
      </c>
      <c r="D15" s="5"/>
      <c r="E15" s="5">
        <f>'Series Detail'!S17</f>
        <v>50347925.079999998</v>
      </c>
      <c r="F15" s="8"/>
      <c r="G15" s="5">
        <f>'Series Detail'!T17</f>
        <v>16949918.100000001</v>
      </c>
      <c r="H15" s="5"/>
      <c r="I15" s="5">
        <f>'Series Detail'!U17</f>
        <v>0</v>
      </c>
      <c r="J15" s="5"/>
      <c r="K15" s="5">
        <f t="shared" si="0"/>
        <v>98947925.080000013</v>
      </c>
      <c r="L15" s="5"/>
      <c r="M15" s="5">
        <f>+K14+K15</f>
        <v>259817250.16</v>
      </c>
      <c r="U15" s="142"/>
      <c r="V15" s="142"/>
      <c r="W15" s="142"/>
      <c r="X15" s="142"/>
      <c r="Y15" s="142"/>
    </row>
    <row r="16" spans="1:25" ht="13.8" x14ac:dyDescent="0.25">
      <c r="A16" s="8">
        <f t="shared" si="1"/>
        <v>46006</v>
      </c>
      <c r="B16" s="8"/>
      <c r="C16" s="5">
        <f>'Series Detail'!R18</f>
        <v>15031644</v>
      </c>
      <c r="D16" s="5"/>
      <c r="E16" s="5">
        <f>'Series Detail'!S18</f>
        <v>49831975.079999998</v>
      </c>
      <c r="F16" s="8"/>
      <c r="G16" s="5">
        <f>'Series Detail'!T18</f>
        <v>60213356</v>
      </c>
      <c r="H16" s="5"/>
      <c r="I16" s="5">
        <f>'Series Detail'!U18</f>
        <v>0</v>
      </c>
      <c r="J16" s="5"/>
      <c r="K16" s="5">
        <f t="shared" si="0"/>
        <v>125076975.08</v>
      </c>
      <c r="L16" s="5"/>
      <c r="M16" s="4"/>
      <c r="U16" s="142"/>
      <c r="V16" s="142"/>
      <c r="W16" s="142"/>
      <c r="X16" s="142"/>
      <c r="Y16" s="142"/>
    </row>
    <row r="17" spans="1:25" ht="13.8" x14ac:dyDescent="0.25">
      <c r="A17" s="8">
        <f t="shared" si="1"/>
        <v>46188</v>
      </c>
      <c r="B17" s="8"/>
      <c r="C17" s="5">
        <f>'Series Detail'!R19</f>
        <v>32132728.600000001</v>
      </c>
      <c r="D17" s="5"/>
      <c r="E17" s="5">
        <f>'Series Detail'!S19</f>
        <v>49547762.579999998</v>
      </c>
      <c r="F17" s="8"/>
      <c r="G17" s="5">
        <f>'Series Detail'!T19</f>
        <v>33287271.399999999</v>
      </c>
      <c r="H17" s="5"/>
      <c r="I17" s="5">
        <f>'Series Detail'!U19</f>
        <v>0</v>
      </c>
      <c r="J17" s="5"/>
      <c r="K17" s="5">
        <f t="shared" si="0"/>
        <v>114967762.58000001</v>
      </c>
      <c r="L17" s="5"/>
      <c r="M17" s="5">
        <f>+K16+K17</f>
        <v>240044737.66000003</v>
      </c>
      <c r="U17" s="142"/>
      <c r="V17" s="142"/>
      <c r="W17" s="142"/>
      <c r="X17" s="142"/>
      <c r="Y17" s="142"/>
    </row>
    <row r="18" spans="1:25" ht="13.8" x14ac:dyDescent="0.25">
      <c r="A18" s="8">
        <f t="shared" si="1"/>
        <v>46371</v>
      </c>
      <c r="B18" s="8"/>
      <c r="C18" s="5">
        <f>'Series Detail'!R20</f>
        <v>60259290.399999999</v>
      </c>
      <c r="D18" s="5"/>
      <c r="E18" s="5">
        <f>'Series Detail'!S20</f>
        <v>49272075.079999998</v>
      </c>
      <c r="F18" s="8"/>
      <c r="G18" s="5">
        <f>'Series Detail'!T20</f>
        <v>39230709.600000001</v>
      </c>
      <c r="H18" s="5"/>
      <c r="I18" s="5">
        <f>'Series Detail'!U20</f>
        <v>0</v>
      </c>
      <c r="J18" s="5"/>
      <c r="K18" s="5">
        <f t="shared" si="0"/>
        <v>148762075.07999998</v>
      </c>
      <c r="L18" s="5"/>
      <c r="M18" s="4"/>
      <c r="U18" s="142"/>
      <c r="V18" s="142"/>
      <c r="W18" s="142"/>
      <c r="X18" s="142"/>
      <c r="Y18" s="142"/>
    </row>
    <row r="19" spans="1:25" ht="13.8" x14ac:dyDescent="0.25">
      <c r="A19" s="8">
        <f t="shared" si="1"/>
        <v>46553</v>
      </c>
      <c r="B19" s="8"/>
      <c r="C19" s="5">
        <f>'Series Detail'!R21</f>
        <v>35539557.200000003</v>
      </c>
      <c r="D19" s="5"/>
      <c r="E19" s="5">
        <f>'Series Detail'!S21</f>
        <v>48000073.950000003</v>
      </c>
      <c r="F19" s="8"/>
      <c r="G19" s="5">
        <f>'Series Detail'!T21</f>
        <v>42135442.799999997</v>
      </c>
      <c r="H19" s="5"/>
      <c r="I19" s="5">
        <f>'Series Detail'!U21</f>
        <v>0</v>
      </c>
      <c r="J19" s="5"/>
      <c r="K19" s="5">
        <f t="shared" si="0"/>
        <v>125675073.95</v>
      </c>
      <c r="L19" s="5"/>
      <c r="M19" s="5">
        <f>+K18+K19</f>
        <v>274437149.02999997</v>
      </c>
      <c r="U19" s="142"/>
      <c r="V19" s="142"/>
      <c r="W19" s="142"/>
      <c r="X19" s="142"/>
      <c r="Y19" s="142"/>
    </row>
    <row r="20" spans="1:25" ht="13.8" x14ac:dyDescent="0.25">
      <c r="A20" s="8">
        <f t="shared" si="1"/>
        <v>46736</v>
      </c>
      <c r="B20" s="8"/>
      <c r="C20" s="5">
        <f>'Series Detail'!R22</f>
        <v>62785000</v>
      </c>
      <c r="D20" s="5"/>
      <c r="E20" s="5">
        <f>'Series Detail'!S22</f>
        <v>47709123.950000003</v>
      </c>
      <c r="F20" s="8"/>
      <c r="G20" s="5">
        <f>'Series Detail'!T22</f>
        <v>0</v>
      </c>
      <c r="H20" s="5"/>
      <c r="I20" s="5">
        <f>'Series Detail'!U22</f>
        <v>0</v>
      </c>
      <c r="J20" s="5"/>
      <c r="K20" s="5">
        <f t="shared" si="0"/>
        <v>110494123.95</v>
      </c>
      <c r="L20" s="5"/>
      <c r="M20" s="4"/>
      <c r="U20" s="142"/>
      <c r="V20" s="142"/>
      <c r="W20" s="142"/>
      <c r="X20" s="142"/>
      <c r="Y20" s="142"/>
    </row>
    <row r="21" spans="1:25" ht="13.8" x14ac:dyDescent="0.25">
      <c r="A21" s="8">
        <f t="shared" si="1"/>
        <v>46919</v>
      </c>
      <c r="B21" s="8"/>
      <c r="C21" s="5">
        <f>'Series Detail'!R23</f>
        <v>15902687.300000001</v>
      </c>
      <c r="D21" s="5"/>
      <c r="E21" s="5">
        <f>'Series Detail'!S23</f>
        <v>46266433.329999998</v>
      </c>
      <c r="F21" s="8"/>
      <c r="G21" s="5">
        <f>'Series Detail'!T23</f>
        <v>83087312.700000003</v>
      </c>
      <c r="H21" s="5"/>
      <c r="I21" s="5">
        <f>'Series Detail'!U23</f>
        <v>0</v>
      </c>
      <c r="J21" s="5"/>
      <c r="K21" s="5">
        <f t="shared" si="0"/>
        <v>145256433.32999998</v>
      </c>
      <c r="L21" s="5"/>
      <c r="M21" s="5">
        <f>+K20+K21</f>
        <v>255750557.27999997</v>
      </c>
      <c r="U21" s="142"/>
      <c r="V21" s="142"/>
      <c r="W21" s="142"/>
      <c r="X21" s="142"/>
      <c r="Y21" s="142"/>
    </row>
    <row r="22" spans="1:25" ht="13.8" x14ac:dyDescent="0.25">
      <c r="A22" s="8">
        <f t="shared" si="1"/>
        <v>47102</v>
      </c>
      <c r="B22" s="8"/>
      <c r="C22" s="5">
        <f>'Series Detail'!R24</f>
        <v>51235000</v>
      </c>
      <c r="D22" s="5"/>
      <c r="E22" s="5">
        <f>'Series Detail'!S24</f>
        <v>46101570.829999998</v>
      </c>
      <c r="F22" s="8"/>
      <c r="G22" s="5">
        <f>'Series Detail'!T24</f>
        <v>0</v>
      </c>
      <c r="H22" s="5"/>
      <c r="I22" s="5">
        <f>'Series Detail'!U24</f>
        <v>0</v>
      </c>
      <c r="J22" s="5"/>
      <c r="K22" s="5">
        <f t="shared" si="0"/>
        <v>97336570.829999998</v>
      </c>
      <c r="L22" s="5"/>
      <c r="M22" s="4"/>
      <c r="U22" s="142"/>
      <c r="V22" s="142"/>
      <c r="W22" s="142"/>
      <c r="X22" s="142"/>
      <c r="Y22" s="142"/>
    </row>
    <row r="23" spans="1:25" ht="13.8" x14ac:dyDescent="0.25">
      <c r="A23" s="8">
        <f t="shared" si="1"/>
        <v>47284</v>
      </c>
      <c r="B23" s="8"/>
      <c r="C23" s="5">
        <f>'Series Detail'!R25</f>
        <v>15495321.300000001</v>
      </c>
      <c r="D23" s="5"/>
      <c r="E23" s="5">
        <f>'Series Detail'!S25</f>
        <v>44901325</v>
      </c>
      <c r="F23" s="8"/>
      <c r="G23" s="5">
        <f>'Series Detail'!T25</f>
        <v>83719678.700000003</v>
      </c>
      <c r="H23" s="5"/>
      <c r="I23" s="5">
        <f>'Series Detail'!U25</f>
        <v>0</v>
      </c>
      <c r="J23" s="5"/>
      <c r="K23" s="5">
        <f t="shared" si="0"/>
        <v>144116325</v>
      </c>
      <c r="L23" s="5"/>
      <c r="M23" s="5">
        <f>+K22+K23</f>
        <v>241452895.82999998</v>
      </c>
      <c r="U23" s="142"/>
      <c r="V23" s="142"/>
      <c r="W23" s="142"/>
      <c r="X23" s="142"/>
      <c r="Y23" s="142"/>
    </row>
    <row r="24" spans="1:25" ht="13.8" x14ac:dyDescent="0.25">
      <c r="A24" s="8">
        <f t="shared" si="1"/>
        <v>47467</v>
      </c>
      <c r="B24" s="8"/>
      <c r="C24" s="5">
        <f>'Series Detail'!R26</f>
        <v>6595539.0499999998</v>
      </c>
      <c r="D24" s="5"/>
      <c r="E24" s="5">
        <f>'Series Detail'!S26</f>
        <v>44730275</v>
      </c>
      <c r="F24" s="8"/>
      <c r="G24" s="5">
        <f>'Series Detail'!T26</f>
        <v>155099460.94999999</v>
      </c>
      <c r="H24" s="5"/>
      <c r="I24" s="5">
        <f>'Series Detail'!U26</f>
        <v>0</v>
      </c>
      <c r="J24" s="5"/>
      <c r="K24" s="5">
        <f t="shared" si="0"/>
        <v>206425275</v>
      </c>
      <c r="L24" s="5"/>
      <c r="M24" s="4"/>
      <c r="U24" s="142"/>
      <c r="V24" s="142"/>
      <c r="W24" s="142"/>
      <c r="X24" s="142"/>
      <c r="Y24" s="142"/>
    </row>
    <row r="25" spans="1:25" ht="13.8" x14ac:dyDescent="0.25">
      <c r="A25" s="8">
        <f t="shared" si="1"/>
        <v>47649</v>
      </c>
      <c r="B25" s="8"/>
      <c r="C25" s="5">
        <f>'Series Detail'!R27</f>
        <v>3486095.6</v>
      </c>
      <c r="D25" s="5"/>
      <c r="E25" s="5">
        <f>'Series Detail'!S27</f>
        <v>44730275</v>
      </c>
      <c r="F25" s="8"/>
      <c r="G25" s="5">
        <f>'Series Detail'!T27</f>
        <v>87108904.400000006</v>
      </c>
      <c r="H25" s="5"/>
      <c r="I25" s="5">
        <f>'Series Detail'!U27</f>
        <v>0</v>
      </c>
      <c r="J25" s="5"/>
      <c r="K25" s="5">
        <f t="shared" si="0"/>
        <v>135325275</v>
      </c>
      <c r="L25" s="5"/>
      <c r="M25" s="5">
        <f>+K24+K25</f>
        <v>341750550</v>
      </c>
      <c r="U25" s="142"/>
      <c r="V25" s="142"/>
      <c r="W25" s="142"/>
      <c r="X25" s="142"/>
      <c r="Y25" s="142"/>
    </row>
    <row r="26" spans="1:25" ht="13.8" x14ac:dyDescent="0.25">
      <c r="A26" s="8">
        <f t="shared" si="1"/>
        <v>47832</v>
      </c>
      <c r="B26" s="8"/>
      <c r="C26" s="5">
        <f>'Series Detail'!R28</f>
        <v>12504528.5</v>
      </c>
      <c r="D26" s="5"/>
      <c r="E26" s="5">
        <f>'Series Detail'!S28</f>
        <v>44730275</v>
      </c>
      <c r="F26" s="8"/>
      <c r="G26" s="5">
        <f>'Series Detail'!T28</f>
        <v>155825471.5</v>
      </c>
      <c r="H26" s="5"/>
      <c r="I26" s="5">
        <f>'Series Detail'!U28</f>
        <v>0</v>
      </c>
      <c r="J26" s="5"/>
      <c r="K26" s="5">
        <f t="shared" si="0"/>
        <v>213060275</v>
      </c>
      <c r="L26" s="5"/>
      <c r="M26" s="4"/>
      <c r="U26" s="142"/>
      <c r="V26" s="142"/>
      <c r="W26" s="142"/>
      <c r="X26" s="142"/>
      <c r="Y26" s="142"/>
    </row>
    <row r="27" spans="1:25" ht="13.8" x14ac:dyDescent="0.25">
      <c r="A27" s="8">
        <f t="shared" si="1"/>
        <v>48014</v>
      </c>
      <c r="B27" s="8"/>
      <c r="C27" s="5">
        <f>'Series Detail'!R29</f>
        <v>3716425.6</v>
      </c>
      <c r="D27" s="5"/>
      <c r="E27" s="5">
        <f>'Series Detail'!S29</f>
        <v>44564400</v>
      </c>
      <c r="F27" s="8"/>
      <c r="G27" s="5">
        <f>'Series Detail'!T29</f>
        <v>92413574.400000006</v>
      </c>
      <c r="H27" s="5"/>
      <c r="I27" s="5">
        <f>'Series Detail'!U29</f>
        <v>0</v>
      </c>
      <c r="J27" s="5"/>
      <c r="K27" s="5">
        <f t="shared" si="0"/>
        <v>140694400</v>
      </c>
      <c r="L27" s="5"/>
      <c r="M27" s="5">
        <f>+K26+K27</f>
        <v>353754675</v>
      </c>
      <c r="U27" s="142"/>
      <c r="V27" s="142"/>
      <c r="W27" s="142"/>
      <c r="X27" s="142"/>
      <c r="Y27" s="142"/>
    </row>
    <row r="28" spans="1:25" ht="13.8" x14ac:dyDescent="0.25">
      <c r="A28" s="8">
        <f t="shared" si="1"/>
        <v>48197</v>
      </c>
      <c r="B28" s="8"/>
      <c r="C28" s="5">
        <f>'Series Detail'!R30</f>
        <v>9249365.4499999993</v>
      </c>
      <c r="D28" s="5"/>
      <c r="E28" s="5">
        <f>'Series Detail'!S30</f>
        <v>45974151.25</v>
      </c>
      <c r="F28" s="8"/>
      <c r="G28" s="5">
        <f>'Series Detail'!T30</f>
        <v>156470634.55000001</v>
      </c>
      <c r="H28" s="5"/>
      <c r="I28" s="5">
        <f>'Series Detail'!U30</f>
        <v>0</v>
      </c>
      <c r="J28" s="5"/>
      <c r="K28" s="5">
        <f t="shared" si="0"/>
        <v>211694151.25</v>
      </c>
      <c r="L28" s="5"/>
      <c r="M28" s="4"/>
      <c r="U28" s="142"/>
      <c r="V28" s="142"/>
      <c r="W28" s="142"/>
      <c r="X28" s="142"/>
      <c r="Y28" s="142"/>
    </row>
    <row r="29" spans="1:25" ht="13.8" x14ac:dyDescent="0.25">
      <c r="A29" s="8">
        <f t="shared" si="1"/>
        <v>48380</v>
      </c>
      <c r="B29" s="8"/>
      <c r="C29" s="5">
        <f>'Series Detail'!R31</f>
        <v>3401631.2</v>
      </c>
      <c r="D29" s="5"/>
      <c r="E29" s="5">
        <f>'Series Detail'!S31</f>
        <v>45873526.25</v>
      </c>
      <c r="F29" s="8"/>
      <c r="G29" s="5">
        <f>'Series Detail'!T31</f>
        <v>92773368.799999997</v>
      </c>
      <c r="H29" s="5"/>
      <c r="I29" s="5">
        <f>'Series Detail'!U31</f>
        <v>0</v>
      </c>
      <c r="J29" s="5"/>
      <c r="K29" s="5">
        <f t="shared" si="0"/>
        <v>142048526.25</v>
      </c>
      <c r="L29" s="5"/>
      <c r="M29" s="5">
        <f>+K28+K29</f>
        <v>353742677.5</v>
      </c>
      <c r="U29" s="142"/>
      <c r="V29" s="142"/>
      <c r="W29" s="142"/>
      <c r="X29" s="142"/>
      <c r="Y29" s="142"/>
    </row>
    <row r="30" spans="1:25" ht="13.8" x14ac:dyDescent="0.25">
      <c r="A30" s="8">
        <f t="shared" si="1"/>
        <v>48563</v>
      </c>
      <c r="B30" s="8"/>
      <c r="C30" s="5">
        <f>'Series Detail'!R32</f>
        <v>8868731.25</v>
      </c>
      <c r="D30" s="5"/>
      <c r="E30" s="5">
        <f>'Series Detail'!S32</f>
        <v>45861401.25</v>
      </c>
      <c r="F30" s="8"/>
      <c r="G30" s="5">
        <f>'Series Detail'!T32</f>
        <v>157046268.75</v>
      </c>
      <c r="H30" s="5"/>
      <c r="I30" s="5">
        <f>'Series Detail'!U32</f>
        <v>0</v>
      </c>
      <c r="J30" s="5"/>
      <c r="K30" s="5">
        <f t="shared" si="0"/>
        <v>211776401.25</v>
      </c>
      <c r="L30" s="5"/>
      <c r="M30" s="4"/>
      <c r="U30" s="142"/>
      <c r="V30" s="142"/>
      <c r="W30" s="142"/>
      <c r="X30" s="142"/>
      <c r="Y30" s="142"/>
    </row>
    <row r="31" spans="1:25" ht="13.8" x14ac:dyDescent="0.25">
      <c r="A31" s="8">
        <f t="shared" si="1"/>
        <v>48745</v>
      </c>
      <c r="B31" s="8"/>
      <c r="C31" s="5">
        <f>'Series Detail'!R33</f>
        <v>3130112.8</v>
      </c>
      <c r="D31" s="5"/>
      <c r="E31" s="5">
        <f>'Series Detail'!S33</f>
        <v>45755901.25</v>
      </c>
      <c r="F31" s="8"/>
      <c r="G31" s="5">
        <f>'Series Detail'!T33</f>
        <v>93094887.200000003</v>
      </c>
      <c r="H31" s="5"/>
      <c r="I31" s="5">
        <f>'Series Detail'!U33</f>
        <v>0</v>
      </c>
      <c r="J31" s="5"/>
      <c r="K31" s="5">
        <f t="shared" si="0"/>
        <v>141980901.25</v>
      </c>
      <c r="L31" s="5"/>
      <c r="M31" s="5">
        <f>+K30+K31</f>
        <v>353757302.5</v>
      </c>
      <c r="U31" s="142"/>
      <c r="V31" s="142"/>
      <c r="W31" s="142"/>
      <c r="X31" s="142"/>
      <c r="Y31" s="142"/>
    </row>
    <row r="32" spans="1:25" ht="13.8" x14ac:dyDescent="0.25">
      <c r="A32" s="8">
        <f t="shared" si="1"/>
        <v>48928</v>
      </c>
      <c r="B32" s="8"/>
      <c r="C32" s="5">
        <f>'Series Detail'!R34</f>
        <v>8542775.0500000007</v>
      </c>
      <c r="D32" s="5"/>
      <c r="E32" s="5">
        <f>'Series Detail'!S34</f>
        <v>45742526.25</v>
      </c>
      <c r="F32" s="8"/>
      <c r="G32" s="5">
        <f>'Series Detail'!T34</f>
        <v>157557224.94999999</v>
      </c>
      <c r="H32" s="5"/>
      <c r="I32" s="5">
        <f>'Series Detail'!U34</f>
        <v>0</v>
      </c>
      <c r="J32" s="5"/>
      <c r="K32" s="5">
        <f t="shared" si="0"/>
        <v>211842526.25</v>
      </c>
      <c r="L32" s="5"/>
      <c r="M32" s="4"/>
      <c r="U32" s="142"/>
      <c r="V32" s="142"/>
      <c r="W32" s="142"/>
      <c r="X32" s="142"/>
      <c r="Y32" s="142"/>
    </row>
    <row r="33" spans="1:25" ht="13.8" x14ac:dyDescent="0.25">
      <c r="A33" s="8">
        <f t="shared" si="1"/>
        <v>49110</v>
      </c>
      <c r="B33" s="8"/>
      <c r="C33" s="5">
        <f>'Series Detail'!R35</f>
        <v>2889956.6</v>
      </c>
      <c r="D33" s="5"/>
      <c r="E33" s="5">
        <f>'Series Detail'!S35</f>
        <v>45632401.25</v>
      </c>
      <c r="F33" s="8"/>
      <c r="G33" s="5">
        <f>'Series Detail'!T35</f>
        <v>93380043.400000006</v>
      </c>
      <c r="H33" s="5"/>
      <c r="I33" s="5">
        <f>'Series Detail'!U35</f>
        <v>0</v>
      </c>
      <c r="J33" s="5"/>
      <c r="K33" s="5">
        <f t="shared" si="0"/>
        <v>141902401.25</v>
      </c>
      <c r="L33" s="5"/>
      <c r="M33" s="5">
        <f>+K32+K33</f>
        <v>353744927.5</v>
      </c>
      <c r="U33" s="142"/>
      <c r="V33" s="142"/>
      <c r="W33" s="142"/>
      <c r="X33" s="142"/>
      <c r="Y33" s="142"/>
    </row>
    <row r="34" spans="1:25" ht="13.8" x14ac:dyDescent="0.25">
      <c r="A34" s="8">
        <f t="shared" si="1"/>
        <v>49293</v>
      </c>
      <c r="B34" s="8"/>
      <c r="C34" s="5">
        <f>'Series Detail'!R36</f>
        <v>8301795.1500000004</v>
      </c>
      <c r="D34" s="5"/>
      <c r="E34" s="5">
        <f>'Series Detail'!S36</f>
        <v>45617901.25</v>
      </c>
      <c r="F34" s="8"/>
      <c r="G34" s="5">
        <f>'Series Detail'!T36</f>
        <v>158013204.84999999</v>
      </c>
      <c r="H34" s="5"/>
      <c r="I34" s="5">
        <f>'Series Detail'!U36</f>
        <v>0</v>
      </c>
      <c r="J34" s="5"/>
      <c r="K34" s="5">
        <f t="shared" si="0"/>
        <v>211932901.25</v>
      </c>
      <c r="L34" s="5"/>
      <c r="M34" s="4"/>
      <c r="U34" s="142"/>
      <c r="V34" s="142"/>
      <c r="W34" s="142"/>
      <c r="X34" s="142"/>
      <c r="Y34" s="142"/>
    </row>
    <row r="35" spans="1:25" ht="13.8" x14ac:dyDescent="0.25">
      <c r="A35" s="8">
        <f t="shared" si="1"/>
        <v>49475</v>
      </c>
      <c r="B35" s="8"/>
      <c r="C35" s="5">
        <f>'Series Detail'!R37</f>
        <v>2685421.2</v>
      </c>
      <c r="D35" s="5"/>
      <c r="E35" s="5">
        <f>'Series Detail'!S37</f>
        <v>45502401.25</v>
      </c>
      <c r="F35" s="8"/>
      <c r="G35" s="5">
        <f>'Series Detail'!T37</f>
        <v>93634578.799999997</v>
      </c>
      <c r="H35" s="5"/>
      <c r="I35" s="5">
        <f>'Series Detail'!U37</f>
        <v>0</v>
      </c>
      <c r="J35" s="5"/>
      <c r="K35" s="5">
        <f t="shared" si="0"/>
        <v>141822401.25</v>
      </c>
      <c r="L35" s="5"/>
      <c r="M35" s="5">
        <f>+K34+K35</f>
        <v>353755302.5</v>
      </c>
      <c r="U35" s="142"/>
      <c r="V35" s="142"/>
      <c r="W35" s="142"/>
      <c r="X35" s="142"/>
      <c r="Y35" s="142"/>
    </row>
    <row r="36" spans="1:25" ht="13.8" x14ac:dyDescent="0.25">
      <c r="A36" s="8">
        <f t="shared" si="1"/>
        <v>49658</v>
      </c>
      <c r="B36" s="8"/>
      <c r="C36" s="5">
        <f>'Series Detail'!R38</f>
        <v>16618870.300000001</v>
      </c>
      <c r="D36" s="5"/>
      <c r="E36" s="5">
        <f>'Series Detail'!S38</f>
        <v>45486651.25</v>
      </c>
      <c r="F36" s="8"/>
      <c r="G36" s="5">
        <f>'Series Detail'!T38</f>
        <v>164171129.69999999</v>
      </c>
      <c r="H36" s="5"/>
      <c r="I36" s="5">
        <f>'Series Detail'!U38</f>
        <v>0</v>
      </c>
      <c r="J36" s="5"/>
      <c r="K36" s="5">
        <f t="shared" si="0"/>
        <v>226276651.25</v>
      </c>
      <c r="L36" s="5"/>
      <c r="M36" s="4"/>
      <c r="U36" s="142"/>
      <c r="V36" s="142"/>
      <c r="W36" s="142"/>
      <c r="X36" s="142"/>
      <c r="Y36" s="142"/>
    </row>
    <row r="37" spans="1:25" ht="13.8" x14ac:dyDescent="0.25">
      <c r="A37" s="8">
        <f t="shared" si="1"/>
        <v>49841</v>
      </c>
      <c r="B37" s="8"/>
      <c r="C37" s="5">
        <f>'Series Detail'!R39</f>
        <v>12585084.300000001</v>
      </c>
      <c r="D37" s="5"/>
      <c r="E37" s="5">
        <f>'Series Detail'!S39</f>
        <v>45371108.75</v>
      </c>
      <c r="F37" s="8"/>
      <c r="G37" s="5">
        <f>'Series Detail'!T39</f>
        <v>98339915.700000003</v>
      </c>
      <c r="H37" s="5"/>
      <c r="I37" s="5">
        <f>'Series Detail'!U39</f>
        <v>0</v>
      </c>
      <c r="J37" s="5"/>
      <c r="K37" s="5">
        <f t="shared" si="0"/>
        <v>156296108.75</v>
      </c>
      <c r="L37" s="5"/>
      <c r="M37" s="5">
        <f>+K36+K37</f>
        <v>382572760</v>
      </c>
      <c r="U37" s="142"/>
      <c r="V37" s="142"/>
      <c r="W37" s="142"/>
      <c r="X37" s="142"/>
      <c r="Y37" s="142"/>
    </row>
    <row r="38" spans="1:25" ht="13.8" x14ac:dyDescent="0.25">
      <c r="A38" s="8">
        <f t="shared" si="1"/>
        <v>50024</v>
      </c>
      <c r="B38" s="8"/>
      <c r="C38" s="5">
        <f>'Series Detail'!R40</f>
        <v>16084237.5</v>
      </c>
      <c r="D38" s="5"/>
      <c r="E38" s="5">
        <f>'Series Detail'!S40</f>
        <v>45353983.75</v>
      </c>
      <c r="F38" s="8"/>
      <c r="G38" s="5">
        <f>'Series Detail'!T40</f>
        <v>164935762.5</v>
      </c>
      <c r="H38" s="5"/>
      <c r="I38" s="5">
        <f>'Series Detail'!U40</f>
        <v>0</v>
      </c>
      <c r="J38" s="5"/>
      <c r="K38" s="5">
        <f t="shared" si="0"/>
        <v>226373983.75</v>
      </c>
      <c r="L38" s="5"/>
      <c r="M38" s="4"/>
      <c r="U38" s="142"/>
      <c r="V38" s="142"/>
      <c r="W38" s="142"/>
      <c r="X38" s="142"/>
      <c r="Y38" s="142"/>
    </row>
    <row r="39" spans="1:25" ht="13.8" x14ac:dyDescent="0.25">
      <c r="A39" s="8">
        <f t="shared" si="1"/>
        <v>50206</v>
      </c>
      <c r="B39" s="8"/>
      <c r="C39" s="5">
        <f>'Series Detail'!R41</f>
        <v>12113489.200000001</v>
      </c>
      <c r="D39" s="5"/>
      <c r="E39" s="5">
        <f>'Series Detail'!S41</f>
        <v>45233188.75</v>
      </c>
      <c r="F39" s="8"/>
      <c r="G39" s="5">
        <f>'Series Detail'!T41</f>
        <v>98851510.799999997</v>
      </c>
      <c r="H39" s="5"/>
      <c r="I39" s="5">
        <f>'Series Detail'!U41</f>
        <v>0</v>
      </c>
      <c r="J39" s="5"/>
      <c r="K39" s="5">
        <f t="shared" si="0"/>
        <v>156198188.75</v>
      </c>
      <c r="L39" s="5"/>
      <c r="M39" s="5">
        <f>+K38+K39</f>
        <v>382572172.5</v>
      </c>
      <c r="U39" s="142"/>
      <c r="V39" s="142"/>
      <c r="W39" s="142"/>
      <c r="X39" s="142"/>
      <c r="Y39" s="142"/>
    </row>
    <row r="40" spans="1:25" ht="13.8" x14ac:dyDescent="0.25">
      <c r="A40" s="8">
        <f t="shared" si="1"/>
        <v>50389</v>
      </c>
      <c r="B40" s="8"/>
      <c r="C40" s="5">
        <f>'Series Detail'!R42</f>
        <v>15593772.15</v>
      </c>
      <c r="D40" s="5"/>
      <c r="E40" s="5">
        <f>'Series Detail'!S42</f>
        <v>45214688.75</v>
      </c>
      <c r="F40" s="8"/>
      <c r="G40" s="5">
        <f>'Series Detail'!T42</f>
        <v>165641227.84999999</v>
      </c>
      <c r="H40" s="5"/>
      <c r="I40" s="5">
        <f>'Series Detail'!U42</f>
        <v>0</v>
      </c>
      <c r="J40" s="5"/>
      <c r="K40" s="5">
        <f t="shared" si="0"/>
        <v>226449688.75</v>
      </c>
      <c r="L40" s="5"/>
      <c r="M40" s="4"/>
      <c r="U40" s="142"/>
      <c r="V40" s="142"/>
      <c r="W40" s="142"/>
      <c r="X40" s="142"/>
      <c r="Y40" s="142"/>
    </row>
    <row r="41" spans="1:25" ht="13.8" x14ac:dyDescent="0.25">
      <c r="A41" s="8">
        <f t="shared" si="1"/>
        <v>50571</v>
      </c>
      <c r="B41" s="8"/>
      <c r="C41" s="5">
        <f>'Series Detail'!R43</f>
        <v>11683898</v>
      </c>
      <c r="D41" s="5"/>
      <c r="E41" s="5">
        <f>'Series Detail'!S43</f>
        <v>45088641.25</v>
      </c>
      <c r="F41" s="8"/>
      <c r="G41" s="5">
        <f>'Series Detail'!T43</f>
        <v>99346102</v>
      </c>
      <c r="H41" s="5"/>
      <c r="I41" s="5">
        <f>'Series Detail'!U43</f>
        <v>0</v>
      </c>
      <c r="J41" s="5"/>
      <c r="K41" s="5">
        <f t="shared" si="0"/>
        <v>156118641.25</v>
      </c>
      <c r="L41" s="5"/>
      <c r="M41" s="5">
        <f>+K40+K41</f>
        <v>382568330</v>
      </c>
      <c r="U41" s="142"/>
      <c r="V41" s="142"/>
      <c r="W41" s="142"/>
      <c r="X41" s="142"/>
      <c r="Y41" s="142"/>
    </row>
    <row r="42" spans="1:25" ht="13.8" x14ac:dyDescent="0.25">
      <c r="A42" s="8">
        <f t="shared" si="1"/>
        <v>50754</v>
      </c>
      <c r="B42" s="8"/>
      <c r="C42" s="5">
        <f>'Series Detail'!R44</f>
        <v>15116522.100000001</v>
      </c>
      <c r="D42" s="5"/>
      <c r="E42" s="5">
        <f>'Series Detail'!S44</f>
        <v>45068641.25</v>
      </c>
      <c r="F42" s="8"/>
      <c r="G42" s="5">
        <f>'Series Detail'!T44</f>
        <v>166353477.89999998</v>
      </c>
      <c r="H42" s="5"/>
      <c r="I42" s="5">
        <f>'Series Detail'!U44</f>
        <v>0</v>
      </c>
      <c r="J42" s="5"/>
      <c r="K42" s="5">
        <f t="shared" si="0"/>
        <v>226538641.24999997</v>
      </c>
      <c r="L42" s="5"/>
      <c r="M42" s="4"/>
      <c r="U42" s="142"/>
      <c r="V42" s="142"/>
      <c r="W42" s="142"/>
      <c r="X42" s="142"/>
      <c r="Y42" s="142"/>
    </row>
    <row r="43" spans="1:25" ht="13.8" x14ac:dyDescent="0.25">
      <c r="A43" s="8">
        <f t="shared" si="1"/>
        <v>50936</v>
      </c>
      <c r="B43" s="8"/>
      <c r="C43" s="5">
        <f>'Series Detail'!R45</f>
        <v>11282906.85</v>
      </c>
      <c r="D43" s="5"/>
      <c r="E43" s="5">
        <f>'Series Detail'!S45</f>
        <v>44934002.5</v>
      </c>
      <c r="F43" s="8"/>
      <c r="G43" s="5">
        <f>'Series Detail'!T45</f>
        <v>99817093.149999991</v>
      </c>
      <c r="H43" s="5"/>
      <c r="I43" s="5">
        <f>'Series Detail'!U45</f>
        <v>0</v>
      </c>
      <c r="J43" s="5"/>
      <c r="K43" s="5">
        <f t="shared" si="0"/>
        <v>156034002.5</v>
      </c>
      <c r="L43" s="5"/>
      <c r="M43" s="5">
        <f>+K42+K43</f>
        <v>382572643.75</v>
      </c>
      <c r="U43" s="142"/>
      <c r="V43" s="142"/>
      <c r="W43" s="142"/>
      <c r="X43" s="142"/>
      <c r="Y43" s="142"/>
    </row>
    <row r="44" spans="1:25" ht="13.8" x14ac:dyDescent="0.25">
      <c r="A44" s="8">
        <f t="shared" si="1"/>
        <v>51119</v>
      </c>
      <c r="B44" s="8"/>
      <c r="C44" s="5">
        <f>'Series Detail'!R46</f>
        <v>14710901.649999999</v>
      </c>
      <c r="D44" s="5"/>
      <c r="E44" s="5">
        <f>'Series Detail'!S46</f>
        <v>44912377.5</v>
      </c>
      <c r="F44" s="8"/>
      <c r="G44" s="5">
        <f>'Series Detail'!T46</f>
        <v>166994098.35000002</v>
      </c>
      <c r="H44" s="5"/>
      <c r="I44" s="5">
        <f>'Series Detail'!U46</f>
        <v>0</v>
      </c>
      <c r="J44" s="5"/>
      <c r="K44" s="5">
        <f t="shared" si="0"/>
        <v>226617377.50000003</v>
      </c>
      <c r="L44" s="5"/>
      <c r="M44" s="4"/>
      <c r="U44" s="142"/>
      <c r="V44" s="142"/>
      <c r="W44" s="142"/>
      <c r="X44" s="142"/>
      <c r="Y44" s="142"/>
    </row>
    <row r="45" spans="1:25" ht="13.8" x14ac:dyDescent="0.25">
      <c r="A45" s="8">
        <f t="shared" si="1"/>
        <v>51302</v>
      </c>
      <c r="B45" s="8"/>
      <c r="C45" s="5">
        <f>'Series Detail'!R47</f>
        <v>10891510.299999999</v>
      </c>
      <c r="D45" s="5"/>
      <c r="E45" s="5">
        <f>'Series Detail'!S47</f>
        <v>44771627.5</v>
      </c>
      <c r="F45" s="8"/>
      <c r="G45" s="5">
        <f>'Series Detail'!T47</f>
        <v>100288489.7</v>
      </c>
      <c r="H45" s="5"/>
      <c r="I45" s="5">
        <f>'Series Detail'!U47</f>
        <v>0</v>
      </c>
      <c r="J45" s="5"/>
      <c r="K45" s="5">
        <f t="shared" si="0"/>
        <v>155951627.5</v>
      </c>
      <c r="L45" s="5"/>
      <c r="M45" s="5">
        <f>+K44+K45</f>
        <v>382569005</v>
      </c>
      <c r="U45" s="142"/>
      <c r="V45" s="142"/>
      <c r="W45" s="142"/>
      <c r="X45" s="142"/>
      <c r="Y45" s="142"/>
    </row>
    <row r="46" spans="1:25" ht="13.8" x14ac:dyDescent="0.25">
      <c r="A46" s="8">
        <f t="shared" si="1"/>
        <v>51485</v>
      </c>
      <c r="B46" s="8"/>
      <c r="C46" s="5">
        <f>'Series Detail'!R48</f>
        <v>14347759.35</v>
      </c>
      <c r="D46" s="5"/>
      <c r="E46" s="5">
        <f>'Series Detail'!S48</f>
        <v>44748377.5</v>
      </c>
      <c r="F46" s="8"/>
      <c r="G46" s="5">
        <f>'Series Detail'!T48</f>
        <v>167632240.65000001</v>
      </c>
      <c r="H46" s="5"/>
      <c r="I46" s="5">
        <f>'Series Detail'!U48</f>
        <v>0</v>
      </c>
      <c r="J46" s="5"/>
      <c r="K46" s="5">
        <f t="shared" si="0"/>
        <v>226728377.5</v>
      </c>
      <c r="L46" s="5"/>
      <c r="M46" s="4"/>
      <c r="U46" s="142"/>
      <c r="V46" s="142"/>
      <c r="W46" s="142"/>
      <c r="X46" s="142"/>
      <c r="Y46" s="142"/>
    </row>
    <row r="47" spans="1:25" ht="13.8" x14ac:dyDescent="0.25">
      <c r="A47" s="8">
        <f t="shared" si="1"/>
        <v>51667</v>
      </c>
      <c r="B47" s="8"/>
      <c r="C47" s="5">
        <f>'Series Detail'!R49</f>
        <v>23296887.5</v>
      </c>
      <c r="D47" s="5"/>
      <c r="E47" s="5">
        <f>'Series Detail'!S49</f>
        <v>44601148.75</v>
      </c>
      <c r="F47" s="8"/>
      <c r="G47" s="5">
        <f>'Series Detail'!T49</f>
        <v>87942969.099999994</v>
      </c>
      <c r="H47" s="5"/>
      <c r="I47" s="5">
        <f>'Series Detail'!U49</f>
        <v>0</v>
      </c>
      <c r="J47" s="5"/>
      <c r="K47" s="5">
        <f t="shared" si="0"/>
        <v>155841005.34999999</v>
      </c>
      <c r="L47" s="5"/>
      <c r="M47" s="5">
        <f>+K46+K47</f>
        <v>382569382.85000002</v>
      </c>
      <c r="U47" s="142"/>
      <c r="V47" s="142"/>
      <c r="W47" s="142"/>
      <c r="X47" s="142"/>
      <c r="Y47" s="142"/>
    </row>
    <row r="48" spans="1:25" ht="13.8" x14ac:dyDescent="0.25">
      <c r="A48" s="8">
        <f t="shared" si="1"/>
        <v>51850</v>
      </c>
      <c r="B48" s="8"/>
      <c r="C48" s="5">
        <f>'Series Detail'!R50</f>
        <v>146610181</v>
      </c>
      <c r="D48" s="5"/>
      <c r="E48" s="5">
        <f>'Series Detail'!S50</f>
        <v>44577773.75</v>
      </c>
      <c r="F48" s="8"/>
      <c r="G48" s="5">
        <f>'Series Detail'!T50</f>
        <v>39654819</v>
      </c>
      <c r="H48" s="5"/>
      <c r="I48" s="5">
        <f>'Series Detail'!U50</f>
        <v>0</v>
      </c>
      <c r="J48" s="5"/>
      <c r="K48" s="5">
        <f t="shared" si="0"/>
        <v>230842773.75</v>
      </c>
      <c r="L48" s="5"/>
      <c r="M48" s="4"/>
      <c r="U48" s="142"/>
      <c r="V48" s="142"/>
      <c r="W48" s="142"/>
      <c r="X48" s="142"/>
      <c r="Y48" s="142"/>
    </row>
    <row r="49" spans="1:25" ht="13.8" x14ac:dyDescent="0.25">
      <c r="A49" s="8">
        <f t="shared" si="1"/>
        <v>52032</v>
      </c>
      <c r="B49" s="8"/>
      <c r="C49" s="5">
        <f>'Series Detail'!R51</f>
        <v>109860000</v>
      </c>
      <c r="D49" s="5"/>
      <c r="E49" s="5">
        <f>'Series Detail'!S51</f>
        <v>41869481.25</v>
      </c>
      <c r="F49" s="8"/>
      <c r="G49" s="5">
        <f>'Series Detail'!T51</f>
        <v>0</v>
      </c>
      <c r="H49" s="5"/>
      <c r="I49" s="5">
        <f>'Series Detail'!U51</f>
        <v>0</v>
      </c>
      <c r="J49" s="5"/>
      <c r="K49" s="5">
        <f t="shared" si="0"/>
        <v>151729481.25</v>
      </c>
      <c r="L49" s="5"/>
      <c r="M49" s="5">
        <f>+K48+K49</f>
        <v>382572255</v>
      </c>
      <c r="U49" s="142"/>
      <c r="V49" s="142"/>
      <c r="W49" s="142"/>
      <c r="X49" s="142"/>
      <c r="Y49" s="142"/>
    </row>
    <row r="50" spans="1:25" ht="13.8" x14ac:dyDescent="0.25">
      <c r="A50" s="8">
        <f t="shared" si="1"/>
        <v>52215</v>
      </c>
      <c r="B50" s="8"/>
      <c r="C50" s="5">
        <f>'Series Detail'!R52</f>
        <v>34993967.5</v>
      </c>
      <c r="D50" s="5"/>
      <c r="E50" s="5">
        <f>'Series Detail'!S52</f>
        <v>39344731.25</v>
      </c>
      <c r="F50" s="8"/>
      <c r="G50" s="5">
        <f>'Series Detail'!T52</f>
        <v>2206032.5</v>
      </c>
      <c r="H50" s="5"/>
      <c r="I50" s="5">
        <f>'Series Detail'!U52</f>
        <v>0</v>
      </c>
      <c r="J50" s="5"/>
      <c r="K50" s="5">
        <f t="shared" si="0"/>
        <v>76544731.25</v>
      </c>
      <c r="L50" s="5"/>
      <c r="M50" s="4"/>
      <c r="U50" s="142"/>
      <c r="V50" s="142"/>
      <c r="W50" s="142"/>
      <c r="X50" s="142"/>
      <c r="Y50" s="142"/>
    </row>
    <row r="51" spans="1:25" ht="13.8" x14ac:dyDescent="0.25">
      <c r="A51" s="8">
        <f t="shared" si="1"/>
        <v>52397</v>
      </c>
      <c r="B51" s="8"/>
      <c r="C51" s="5">
        <f>'Series Detail'!R53</f>
        <v>36068329.5</v>
      </c>
      <c r="D51" s="5"/>
      <c r="E51" s="5">
        <f>'Series Detail'!S53</f>
        <v>38557750</v>
      </c>
      <c r="F51" s="8"/>
      <c r="G51" s="5">
        <f>'Series Detail'!T53</f>
        <v>231401670.5</v>
      </c>
      <c r="H51" s="5"/>
      <c r="I51" s="5">
        <f>'Series Detail'!U53</f>
        <v>0</v>
      </c>
      <c r="J51" s="5"/>
      <c r="K51" s="5">
        <f t="shared" si="0"/>
        <v>306027750</v>
      </c>
      <c r="L51" s="5"/>
      <c r="M51" s="5">
        <f>+K50+K51</f>
        <v>382572481.25</v>
      </c>
      <c r="U51" s="142"/>
      <c r="V51" s="142"/>
      <c r="W51" s="142"/>
      <c r="X51" s="142"/>
      <c r="Y51" s="142"/>
    </row>
    <row r="52" spans="1:25" ht="13.8" x14ac:dyDescent="0.25">
      <c r="A52" s="8">
        <f t="shared" si="1"/>
        <v>52580</v>
      </c>
      <c r="B52" s="8"/>
      <c r="C52" s="5">
        <f>'Series Detail'!R54</f>
        <v>36458537.600000001</v>
      </c>
      <c r="D52" s="5"/>
      <c r="E52" s="5">
        <f>'Series Detail'!S54</f>
        <v>38557750</v>
      </c>
      <c r="F52" s="8"/>
      <c r="G52" s="5">
        <f>'Series Detail'!T54</f>
        <v>2351462.3999999999</v>
      </c>
      <c r="H52" s="5"/>
      <c r="I52" s="5">
        <f>'Series Detail'!U54</f>
        <v>0</v>
      </c>
      <c r="J52" s="5"/>
      <c r="K52" s="5">
        <f t="shared" si="0"/>
        <v>77367750</v>
      </c>
      <c r="L52" s="5"/>
      <c r="M52" s="4"/>
      <c r="U52" s="142"/>
      <c r="V52" s="142"/>
      <c r="W52" s="142"/>
      <c r="X52" s="142"/>
      <c r="Y52" s="142"/>
    </row>
    <row r="53" spans="1:25" ht="13.8" x14ac:dyDescent="0.25">
      <c r="A53" s="8">
        <f t="shared" si="1"/>
        <v>52763</v>
      </c>
      <c r="B53" s="8"/>
      <c r="C53" s="5">
        <f>'Series Detail'!R55</f>
        <v>33701220</v>
      </c>
      <c r="D53" s="5"/>
      <c r="E53" s="5">
        <f>'Series Detail'!S55</f>
        <v>37733965</v>
      </c>
      <c r="F53" s="8"/>
      <c r="G53" s="5">
        <f>'Series Detail'!T55</f>
        <v>233768780</v>
      </c>
      <c r="H53" s="5"/>
      <c r="I53" s="5">
        <f>'Series Detail'!U55</f>
        <v>0</v>
      </c>
      <c r="J53" s="5"/>
      <c r="K53" s="5">
        <f t="shared" si="0"/>
        <v>305203965</v>
      </c>
      <c r="L53" s="5"/>
      <c r="M53" s="5">
        <f>+K52+K53</f>
        <v>382571715</v>
      </c>
      <c r="U53" s="142"/>
      <c r="V53" s="142"/>
      <c r="W53" s="142"/>
      <c r="X53" s="142"/>
      <c r="Y53" s="142"/>
    </row>
    <row r="54" spans="1:25" ht="13.8" x14ac:dyDescent="0.25">
      <c r="A54" s="8">
        <f t="shared" si="1"/>
        <v>52946</v>
      </c>
      <c r="B54" s="8"/>
      <c r="C54" s="5">
        <f>'Series Detail'!R56</f>
        <v>38027577.600000001</v>
      </c>
      <c r="D54" s="5"/>
      <c r="E54" s="5">
        <f>'Series Detail'!S56</f>
        <v>37733965</v>
      </c>
      <c r="F54" s="8"/>
      <c r="G54" s="5">
        <f>'Series Detail'!T56</f>
        <v>2472422.3999999999</v>
      </c>
      <c r="H54" s="5"/>
      <c r="I54" s="5">
        <f>'Series Detail'!U56</f>
        <v>0</v>
      </c>
      <c r="J54" s="5"/>
      <c r="K54" s="5">
        <f t="shared" si="0"/>
        <v>78233965</v>
      </c>
      <c r="L54" s="5"/>
      <c r="M54" s="4"/>
      <c r="U54" s="142"/>
      <c r="V54" s="142"/>
      <c r="W54" s="142"/>
      <c r="X54" s="142"/>
      <c r="Y54" s="142"/>
    </row>
    <row r="55" spans="1:25" ht="13.8" x14ac:dyDescent="0.25">
      <c r="A55" s="8">
        <f t="shared" si="1"/>
        <v>53128</v>
      </c>
      <c r="B55" s="8"/>
      <c r="C55" s="5">
        <f>'Series Detail'!R57</f>
        <v>31689253.199999999</v>
      </c>
      <c r="D55" s="5"/>
      <c r="E55" s="5">
        <f>'Series Detail'!S57</f>
        <v>36873917.5</v>
      </c>
      <c r="F55" s="8"/>
      <c r="G55" s="5">
        <f>'Series Detail'!T57</f>
        <v>235775746.80000001</v>
      </c>
      <c r="H55" s="5"/>
      <c r="I55" s="5">
        <f>'Series Detail'!U57</f>
        <v>0</v>
      </c>
      <c r="J55" s="5"/>
      <c r="K55" s="5">
        <f t="shared" si="0"/>
        <v>304338917.5</v>
      </c>
      <c r="L55" s="5"/>
      <c r="M55" s="5">
        <f>+K54+K55</f>
        <v>382572882.5</v>
      </c>
      <c r="U55" s="142"/>
      <c r="V55" s="142"/>
      <c r="W55" s="142"/>
      <c r="X55" s="142"/>
      <c r="Y55" s="142"/>
    </row>
    <row r="56" spans="1:25" ht="13.8" x14ac:dyDescent="0.25">
      <c r="A56" s="8">
        <f t="shared" si="1"/>
        <v>53311</v>
      </c>
      <c r="B56" s="8"/>
      <c r="C56" s="5">
        <f>'Series Detail'!R58</f>
        <v>39654198.399999999</v>
      </c>
      <c r="D56" s="5"/>
      <c r="E56" s="5">
        <f>'Series Detail'!S58</f>
        <v>36873917.5</v>
      </c>
      <c r="F56" s="8"/>
      <c r="G56" s="5">
        <f>'Series Detail'!T58</f>
        <v>2595801.6</v>
      </c>
      <c r="H56" s="5"/>
      <c r="I56" s="5">
        <f>'Series Detail'!U58</f>
        <v>0</v>
      </c>
      <c r="J56" s="5"/>
      <c r="K56" s="5">
        <f t="shared" si="0"/>
        <v>79123917.5</v>
      </c>
      <c r="L56" s="5"/>
      <c r="M56" s="4"/>
      <c r="U56" s="142"/>
      <c r="V56" s="142"/>
      <c r="W56" s="142"/>
      <c r="X56" s="142"/>
      <c r="Y56" s="142"/>
    </row>
    <row r="57" spans="1:25" ht="13.8" x14ac:dyDescent="0.25">
      <c r="A57" s="8">
        <f t="shared" si="1"/>
        <v>53493</v>
      </c>
      <c r="B57" s="8"/>
      <c r="C57" s="5">
        <f>'Series Detail'!R59</f>
        <v>29798832.699999999</v>
      </c>
      <c r="D57" s="5"/>
      <c r="E57" s="5">
        <f>'Series Detail'!S59</f>
        <v>35976358.75</v>
      </c>
      <c r="F57" s="8"/>
      <c r="G57" s="5">
        <f>'Series Detail'!T59</f>
        <v>237671167.30000001</v>
      </c>
      <c r="H57" s="5"/>
      <c r="I57" s="5">
        <f>'Series Detail'!U59</f>
        <v>0</v>
      </c>
      <c r="J57" s="5"/>
      <c r="K57" s="5">
        <f t="shared" si="0"/>
        <v>303446358.75</v>
      </c>
      <c r="L57" s="5"/>
      <c r="M57" s="5">
        <f>+K56+K57</f>
        <v>382570276.25</v>
      </c>
      <c r="U57" s="142"/>
      <c r="V57" s="142"/>
      <c r="W57" s="142"/>
      <c r="X57" s="142"/>
      <c r="Y57" s="142"/>
    </row>
    <row r="58" spans="1:25" ht="13.8" x14ac:dyDescent="0.25">
      <c r="A58" s="8">
        <f t="shared" si="1"/>
        <v>53676</v>
      </c>
      <c r="B58" s="8"/>
      <c r="C58" s="5">
        <f>'Series Detail'!R60</f>
        <v>96611142.400000006</v>
      </c>
      <c r="D58" s="5"/>
      <c r="E58" s="5">
        <f>'Series Detail'!S60</f>
        <v>35976358.75</v>
      </c>
      <c r="F58" s="8"/>
      <c r="G58" s="5">
        <f>'Series Detail'!T60</f>
        <v>2728857.6000000001</v>
      </c>
      <c r="H58" s="5"/>
      <c r="I58" s="5">
        <f>'Series Detail'!U60</f>
        <v>0</v>
      </c>
      <c r="J58" s="5"/>
      <c r="K58" s="5">
        <f t="shared" si="0"/>
        <v>135316358.75</v>
      </c>
      <c r="L58" s="5"/>
      <c r="M58" s="4"/>
      <c r="U58" s="142"/>
      <c r="V58" s="142"/>
      <c r="W58" s="142"/>
      <c r="X58" s="142"/>
      <c r="Y58" s="142"/>
    </row>
    <row r="59" spans="1:25" ht="13.8" x14ac:dyDescent="0.25">
      <c r="A59" s="8">
        <f t="shared" si="1"/>
        <v>53858</v>
      </c>
      <c r="B59" s="8"/>
      <c r="C59" s="5">
        <f>'Series Detail'!R61</f>
        <v>22376212.199999999</v>
      </c>
      <c r="D59" s="5"/>
      <c r="E59" s="5">
        <f>'Series Detail'!S61</f>
        <v>33658043.75</v>
      </c>
      <c r="F59" s="8"/>
      <c r="G59" s="5">
        <f>'Series Detail'!T61</f>
        <v>191218787.80000001</v>
      </c>
      <c r="H59" s="5"/>
      <c r="I59" s="5">
        <f>'Series Detail'!U61</f>
        <v>0</v>
      </c>
      <c r="J59" s="5"/>
      <c r="K59" s="5">
        <f t="shared" si="0"/>
        <v>247253043.75</v>
      </c>
      <c r="L59" s="5"/>
      <c r="M59" s="5">
        <f>+K58+K59</f>
        <v>382569402.5</v>
      </c>
      <c r="U59" s="142"/>
      <c r="V59" s="142"/>
      <c r="W59" s="142"/>
      <c r="X59" s="142"/>
      <c r="Y59" s="142"/>
    </row>
    <row r="60" spans="1:25" ht="13.8" x14ac:dyDescent="0.25">
      <c r="A60" s="8">
        <f t="shared" si="1"/>
        <v>54041</v>
      </c>
      <c r="B60" s="8"/>
      <c r="C60" s="5">
        <f>'Series Detail'!R62</f>
        <v>195348248</v>
      </c>
      <c r="D60" s="5"/>
      <c r="E60" s="5">
        <f>'Series Detail'!S62</f>
        <v>33658043.75</v>
      </c>
      <c r="F60" s="8"/>
      <c r="G60" s="5">
        <f>'Series Detail'!T62</f>
        <v>2866752</v>
      </c>
      <c r="H60" s="5"/>
      <c r="I60" s="5">
        <f>'Series Detail'!U62</f>
        <v>0</v>
      </c>
      <c r="J60" s="5"/>
      <c r="K60" s="5">
        <f t="shared" si="0"/>
        <v>231873043.75</v>
      </c>
      <c r="L60" s="5"/>
      <c r="M60" s="4"/>
      <c r="U60" s="142"/>
      <c r="V60" s="142"/>
      <c r="W60" s="142"/>
      <c r="X60" s="142"/>
      <c r="Y60" s="142"/>
    </row>
    <row r="61" spans="1:25" ht="13.8" x14ac:dyDescent="0.25">
      <c r="A61" s="8">
        <f t="shared" si="1"/>
        <v>54224</v>
      </c>
      <c r="B61" s="8"/>
      <c r="C61" s="5">
        <f>'Series Detail'!R63</f>
        <v>121875000</v>
      </c>
      <c r="D61" s="5"/>
      <c r="E61" s="5">
        <f>'Series Detail'!S63</f>
        <v>28824225</v>
      </c>
      <c r="F61" s="8"/>
      <c r="G61" s="5">
        <f>'Series Detail'!T63</f>
        <v>0</v>
      </c>
      <c r="H61" s="5"/>
      <c r="I61" s="5">
        <f>'Series Detail'!U63</f>
        <v>0</v>
      </c>
      <c r="J61" s="5"/>
      <c r="K61" s="5">
        <f t="shared" si="0"/>
        <v>150699225</v>
      </c>
      <c r="L61" s="5"/>
      <c r="M61" s="5">
        <f>+K60+K61</f>
        <v>382572268.75</v>
      </c>
      <c r="U61" s="142"/>
      <c r="V61" s="142"/>
      <c r="W61" s="142"/>
      <c r="X61" s="142"/>
      <c r="Y61" s="142"/>
    </row>
    <row r="62" spans="1:25" ht="13.8" x14ac:dyDescent="0.25">
      <c r="A62" s="8">
        <f t="shared" si="1"/>
        <v>54407</v>
      </c>
      <c r="B62" s="8"/>
      <c r="C62" s="5">
        <f>'Series Detail'!R64</f>
        <v>205370000</v>
      </c>
      <c r="D62" s="5"/>
      <c r="E62" s="5">
        <f>'Series Detail'!S64</f>
        <v>26200875</v>
      </c>
      <c r="F62" s="8"/>
      <c r="G62" s="5">
        <f>'Series Detail'!T64</f>
        <v>0</v>
      </c>
      <c r="H62" s="5"/>
      <c r="I62" s="5">
        <f>'Series Detail'!U64</f>
        <v>0</v>
      </c>
      <c r="J62" s="5"/>
      <c r="K62" s="5">
        <f t="shared" si="0"/>
        <v>231570875</v>
      </c>
      <c r="L62" s="5"/>
      <c r="M62" s="4"/>
      <c r="U62" s="142"/>
      <c r="V62" s="142"/>
      <c r="W62" s="142"/>
      <c r="X62" s="142"/>
      <c r="Y62" s="142"/>
    </row>
    <row r="63" spans="1:25" ht="13.8" x14ac:dyDescent="0.25">
      <c r="A63" s="8">
        <f t="shared" si="1"/>
        <v>54589</v>
      </c>
      <c r="B63" s="8"/>
      <c r="C63" s="5">
        <f>'Series Detail'!R65</f>
        <v>124339595.3</v>
      </c>
      <c r="D63" s="5"/>
      <c r="E63" s="5">
        <f>'Series Detail'!S65</f>
        <v>21777300</v>
      </c>
      <c r="F63" s="8"/>
      <c r="G63" s="5">
        <f>'Series Detail'!T65</f>
        <v>4883964</v>
      </c>
      <c r="H63" s="5"/>
      <c r="I63" s="5">
        <f>'Series Detail'!U65</f>
        <v>0</v>
      </c>
      <c r="J63" s="5"/>
      <c r="K63" s="5">
        <f t="shared" si="0"/>
        <v>151000859.30000001</v>
      </c>
      <c r="L63" s="5"/>
      <c r="M63" s="5">
        <f>+K62+K63</f>
        <v>382571734.30000001</v>
      </c>
      <c r="U63" s="142"/>
      <c r="V63" s="142"/>
      <c r="W63" s="142"/>
      <c r="X63" s="142"/>
      <c r="Y63" s="142"/>
    </row>
    <row r="64" spans="1:25" ht="13.8" x14ac:dyDescent="0.25">
      <c r="A64" s="8">
        <f t="shared" si="1"/>
        <v>54772</v>
      </c>
      <c r="B64" s="8"/>
      <c r="C64" s="5">
        <f>'Series Detail'!R66</f>
        <v>168226263.55000001</v>
      </c>
      <c r="D64" s="5"/>
      <c r="E64" s="5">
        <f>'Series Detail'!S66</f>
        <v>19128375</v>
      </c>
      <c r="F64" s="8"/>
      <c r="G64" s="5">
        <f>'Series Detail'!T66</f>
        <v>43898910.299999997</v>
      </c>
      <c r="H64" s="5"/>
      <c r="I64" s="5">
        <f>'Series Detail'!U66</f>
        <v>0</v>
      </c>
      <c r="J64" s="5"/>
      <c r="K64" s="5">
        <f t="shared" si="0"/>
        <v>231253548.85000002</v>
      </c>
      <c r="L64" s="5"/>
      <c r="M64" s="4"/>
      <c r="U64" s="142"/>
      <c r="V64" s="142"/>
      <c r="W64" s="142"/>
      <c r="X64" s="142"/>
      <c r="Y64" s="142"/>
    </row>
    <row r="65" spans="1:25" ht="13.8" x14ac:dyDescent="0.25">
      <c r="A65" s="8">
        <f t="shared" si="1"/>
        <v>54954</v>
      </c>
      <c r="B65" s="8"/>
      <c r="C65" s="5">
        <f>'Series Detail'!R67</f>
        <v>135605000</v>
      </c>
      <c r="D65" s="5"/>
      <c r="E65" s="5">
        <f>'Series Detail'!S67</f>
        <v>15712350</v>
      </c>
      <c r="F65" s="8"/>
      <c r="G65" s="5">
        <f>'Series Detail'!T67</f>
        <v>0</v>
      </c>
      <c r="H65" s="5"/>
      <c r="I65" s="5">
        <f>'Series Detail'!U67</f>
        <v>0</v>
      </c>
      <c r="J65" s="5"/>
      <c r="K65" s="5">
        <f t="shared" si="0"/>
        <v>151317350</v>
      </c>
      <c r="L65" s="5"/>
      <c r="M65" s="5">
        <f>+K64+K65</f>
        <v>382570898.85000002</v>
      </c>
      <c r="U65" s="142"/>
      <c r="V65" s="142"/>
      <c r="W65" s="142"/>
      <c r="X65" s="142"/>
      <c r="Y65" s="142"/>
    </row>
    <row r="66" spans="1:25" ht="13.8" x14ac:dyDescent="0.25">
      <c r="A66" s="8">
        <f t="shared" si="1"/>
        <v>55137</v>
      </c>
      <c r="B66" s="8"/>
      <c r="C66" s="5">
        <f>'Series Detail'!R68</f>
        <v>47170714.299999997</v>
      </c>
      <c r="D66" s="5"/>
      <c r="E66" s="5">
        <f>'Series Detail'!S68</f>
        <v>12820250</v>
      </c>
      <c r="F66" s="8"/>
      <c r="G66" s="5">
        <f>'Series Detail'!T68</f>
        <v>170938578.30000001</v>
      </c>
      <c r="H66" s="5"/>
      <c r="I66" s="5">
        <f>'Series Detail'!U68</f>
        <v>0</v>
      </c>
      <c r="J66" s="5"/>
      <c r="K66" s="5">
        <f t="shared" si="0"/>
        <v>230929542.60000002</v>
      </c>
      <c r="L66" s="5"/>
      <c r="M66" s="4"/>
      <c r="U66" s="142"/>
      <c r="V66" s="142"/>
      <c r="W66" s="142"/>
      <c r="X66" s="142"/>
      <c r="Y66" s="142"/>
    </row>
    <row r="67" spans="1:25" ht="13.8" x14ac:dyDescent="0.25">
      <c r="A67" s="8">
        <f t="shared" si="1"/>
        <v>55319</v>
      </c>
      <c r="B67" s="8"/>
      <c r="C67" s="5">
        <f>'Series Detail'!R69</f>
        <v>28148139.350000001</v>
      </c>
      <c r="D67" s="5"/>
      <c r="E67" s="5">
        <f>'Series Detail'!S69</f>
        <v>12309875</v>
      </c>
      <c r="F67" s="8"/>
      <c r="G67" s="5">
        <f>'Series Detail'!T69</f>
        <v>111183089.55</v>
      </c>
      <c r="H67" s="5"/>
      <c r="I67" s="5">
        <f>'Series Detail'!U69</f>
        <v>0</v>
      </c>
      <c r="J67" s="5"/>
      <c r="K67" s="5">
        <f t="shared" si="0"/>
        <v>151641103.90000001</v>
      </c>
      <c r="L67" s="5"/>
      <c r="M67" s="5">
        <f>+K66+K67</f>
        <v>382570646.5</v>
      </c>
      <c r="U67" s="142"/>
      <c r="V67" s="142"/>
      <c r="W67" s="142"/>
      <c r="X67" s="142"/>
      <c r="Y67" s="142"/>
    </row>
    <row r="68" spans="1:25" ht="13.8" x14ac:dyDescent="0.25">
      <c r="A68" s="8">
        <f t="shared" si="1"/>
        <v>55502</v>
      </c>
      <c r="B68" s="8"/>
      <c r="C68" s="5">
        <f>'Series Detail'!R70</f>
        <v>68323118.25</v>
      </c>
      <c r="D68" s="5"/>
      <c r="E68" s="5">
        <f>'Series Detail'!S70</f>
        <v>12017525</v>
      </c>
      <c r="F68" s="8"/>
      <c r="G68" s="5">
        <f>'Series Detail'!T70</f>
        <v>150258121.25</v>
      </c>
      <c r="H68" s="5"/>
      <c r="I68" s="5">
        <f>'Series Detail'!U70</f>
        <v>0</v>
      </c>
      <c r="J68" s="5"/>
      <c r="K68" s="5">
        <f t="shared" si="0"/>
        <v>230598764.5</v>
      </c>
      <c r="L68" s="5"/>
      <c r="M68" s="4"/>
      <c r="U68" s="142"/>
      <c r="V68" s="142"/>
      <c r="W68" s="142"/>
      <c r="X68" s="142"/>
      <c r="Y68" s="142"/>
    </row>
    <row r="69" spans="1:25" ht="13.8" x14ac:dyDescent="0.25">
      <c r="A69" s="8">
        <f t="shared" si="1"/>
        <v>55685</v>
      </c>
      <c r="B69" s="8"/>
      <c r="C69" s="5">
        <f>'Series Detail'!R71</f>
        <v>140970000</v>
      </c>
      <c r="D69" s="5"/>
      <c r="E69" s="5">
        <f>'Series Detail'!S71</f>
        <v>11003850</v>
      </c>
      <c r="F69" s="8"/>
      <c r="G69" s="5">
        <f>'Series Detail'!T71</f>
        <v>0</v>
      </c>
      <c r="H69" s="5"/>
      <c r="I69" s="5">
        <f>'Series Detail'!U71</f>
        <v>0</v>
      </c>
      <c r="J69" s="5"/>
      <c r="K69" s="5">
        <f t="shared" ref="K69:K85" si="2">SUM(C69:J69)</f>
        <v>151973850</v>
      </c>
      <c r="L69" s="5"/>
      <c r="M69" s="5">
        <f>+K68+K69</f>
        <v>382572614.5</v>
      </c>
      <c r="U69" s="142"/>
      <c r="V69" s="142"/>
      <c r="W69" s="142"/>
      <c r="X69" s="142"/>
      <c r="Y69" s="142"/>
    </row>
    <row r="70" spans="1:25" ht="13.8" x14ac:dyDescent="0.25">
      <c r="A70" s="8">
        <f t="shared" ref="A70:A85" si="3">EDATE(A69,6)</f>
        <v>55868</v>
      </c>
      <c r="B70" s="8"/>
      <c r="C70" s="5">
        <f>'Series Detail'!R72</f>
        <v>24777137.699999999</v>
      </c>
      <c r="D70" s="5"/>
      <c r="E70" s="5">
        <f>'Series Detail'!S72</f>
        <v>8175750</v>
      </c>
      <c r="F70" s="8"/>
      <c r="G70" s="5">
        <f>'Series Detail'!T72</f>
        <v>176794160.5</v>
      </c>
      <c r="H70" s="5"/>
      <c r="I70" s="5">
        <f>'Series Detail'!U72</f>
        <v>0</v>
      </c>
      <c r="J70" s="5"/>
      <c r="K70" s="5">
        <f t="shared" si="2"/>
        <v>209747048.19999999</v>
      </c>
      <c r="L70" s="5"/>
      <c r="M70" s="4"/>
      <c r="U70" s="142"/>
      <c r="V70" s="142"/>
      <c r="W70" s="142"/>
      <c r="X70" s="142"/>
      <c r="Y70" s="142"/>
    </row>
    <row r="71" spans="1:25" ht="13.8" x14ac:dyDescent="0.25">
      <c r="A71" s="8">
        <f t="shared" si="3"/>
        <v>56050</v>
      </c>
      <c r="B71" s="8"/>
      <c r="C71" s="5">
        <f>'Series Detail'!R73</f>
        <v>129335000</v>
      </c>
      <c r="D71" s="5"/>
      <c r="E71" s="5">
        <f>'Series Detail'!S73</f>
        <v>8158500</v>
      </c>
      <c r="F71" s="8"/>
      <c r="G71" s="5">
        <f>'Series Detail'!T73</f>
        <v>0</v>
      </c>
      <c r="H71" s="5"/>
      <c r="I71" s="5">
        <f>'Series Detail'!U73</f>
        <v>0</v>
      </c>
      <c r="J71" s="5"/>
      <c r="K71" s="5">
        <f t="shared" si="2"/>
        <v>137493500</v>
      </c>
      <c r="L71" s="5"/>
      <c r="M71" s="5">
        <f>+K70+K71</f>
        <v>347240548.19999999</v>
      </c>
      <c r="U71" s="142"/>
      <c r="V71" s="142"/>
      <c r="W71" s="142"/>
      <c r="X71" s="142"/>
      <c r="Y71" s="142"/>
    </row>
    <row r="72" spans="1:25" ht="13.8" x14ac:dyDescent="0.25">
      <c r="A72" s="8">
        <f t="shared" si="3"/>
        <v>56233</v>
      </c>
      <c r="B72" s="8"/>
      <c r="C72" s="5">
        <f>'Series Detail'!R74</f>
        <v>32548480.649999999</v>
      </c>
      <c r="D72" s="5"/>
      <c r="E72" s="5">
        <f>'Series Detail'!S74</f>
        <v>4750125</v>
      </c>
      <c r="F72" s="8"/>
      <c r="G72" s="5">
        <f>'Series Detail'!T74</f>
        <v>177986684.5</v>
      </c>
      <c r="H72" s="5"/>
      <c r="I72" s="5">
        <f>'Series Detail'!U74</f>
        <v>0</v>
      </c>
      <c r="J72" s="5"/>
      <c r="K72" s="5">
        <f t="shared" si="2"/>
        <v>215285290.15000001</v>
      </c>
      <c r="L72" s="5"/>
      <c r="M72" s="4"/>
      <c r="U72" s="142"/>
      <c r="V72" s="142"/>
      <c r="W72" s="142"/>
      <c r="X72" s="142"/>
      <c r="Y72" s="142"/>
    </row>
    <row r="73" spans="1:25" ht="13.8" x14ac:dyDescent="0.25">
      <c r="A73" s="8">
        <f t="shared" si="3"/>
        <v>56415</v>
      </c>
      <c r="B73" s="8"/>
      <c r="C73" s="5">
        <f>'Series Detail'!R75</f>
        <v>36149432</v>
      </c>
      <c r="D73" s="5"/>
      <c r="E73" s="5">
        <f>'Series Detail'!S75</f>
        <v>4750125</v>
      </c>
      <c r="F73" s="8"/>
      <c r="G73" s="5">
        <f>'Series Detail'!T75</f>
        <v>91058660</v>
      </c>
      <c r="H73" s="5"/>
      <c r="I73" s="5">
        <f>'Series Detail'!U75</f>
        <v>0</v>
      </c>
      <c r="J73" s="5"/>
      <c r="K73" s="5">
        <f t="shared" si="2"/>
        <v>131958217</v>
      </c>
      <c r="L73" s="5"/>
      <c r="M73" s="5">
        <f>+K72+K73</f>
        <v>347243507.14999998</v>
      </c>
      <c r="U73" s="142"/>
      <c r="V73" s="142"/>
      <c r="W73" s="142"/>
      <c r="X73" s="142"/>
      <c r="Y73" s="142"/>
    </row>
    <row r="74" spans="1:25" ht="13.8" x14ac:dyDescent="0.25">
      <c r="A74" s="8">
        <f t="shared" si="3"/>
        <v>56598</v>
      </c>
      <c r="B74" s="8"/>
      <c r="C74" s="5">
        <f>'Series Detail'!R76</f>
        <v>30978571.5</v>
      </c>
      <c r="D74" s="5"/>
      <c r="E74" s="5">
        <f>'Series Detail'!S76</f>
        <v>4250125</v>
      </c>
      <c r="F74" s="8"/>
      <c r="G74" s="5">
        <f>'Series Detail'!T76</f>
        <v>180062062</v>
      </c>
      <c r="H74" s="5"/>
      <c r="I74" s="5">
        <f>'Series Detail'!U76</f>
        <v>0</v>
      </c>
      <c r="J74" s="5"/>
      <c r="K74" s="5">
        <f t="shared" si="2"/>
        <v>215290758.5</v>
      </c>
      <c r="L74" s="5"/>
      <c r="M74" s="4"/>
      <c r="U74" s="142"/>
      <c r="V74" s="142"/>
      <c r="W74" s="142"/>
      <c r="X74" s="142"/>
      <c r="Y74" s="142"/>
    </row>
    <row r="75" spans="1:25" ht="13.8" x14ac:dyDescent="0.25">
      <c r="A75" s="8">
        <f t="shared" si="3"/>
        <v>56780</v>
      </c>
      <c r="B75" s="8"/>
      <c r="C75" s="5">
        <f>'Series Detail'!R77</f>
        <v>35404535.299999997</v>
      </c>
      <c r="D75" s="5"/>
      <c r="E75" s="5">
        <f>'Series Detail'!S77</f>
        <v>4250125</v>
      </c>
      <c r="F75" s="8"/>
      <c r="G75" s="5">
        <f>'Series Detail'!T77</f>
        <v>92299160.799999997</v>
      </c>
      <c r="H75" s="5"/>
      <c r="I75" s="5">
        <f>'Series Detail'!U77</f>
        <v>0</v>
      </c>
      <c r="J75" s="5"/>
      <c r="K75" s="5">
        <f t="shared" si="2"/>
        <v>131953821.09999999</v>
      </c>
      <c r="L75" s="5"/>
      <c r="M75" s="5">
        <f>+K74+K75</f>
        <v>347244579.60000002</v>
      </c>
      <c r="U75" s="142"/>
      <c r="V75" s="142"/>
      <c r="W75" s="142"/>
      <c r="X75" s="142"/>
      <c r="Y75" s="142"/>
    </row>
    <row r="76" spans="1:25" ht="13.8" x14ac:dyDescent="0.25">
      <c r="A76" s="8">
        <f t="shared" si="3"/>
        <v>56963</v>
      </c>
      <c r="B76" s="8"/>
      <c r="C76" s="5">
        <f>'Series Detail'!R78</f>
        <v>42944037.049999997</v>
      </c>
      <c r="D76" s="5"/>
      <c r="E76" s="5">
        <f>'Series Detail'!S78</f>
        <v>3750125</v>
      </c>
      <c r="F76" s="8"/>
      <c r="G76" s="5">
        <f>'Series Detail'!T78</f>
        <v>141683286.59999999</v>
      </c>
      <c r="H76" s="5"/>
      <c r="I76" s="5">
        <f>'Series Detail'!U78</f>
        <v>0</v>
      </c>
      <c r="J76" s="5"/>
      <c r="K76" s="5">
        <f t="shared" si="2"/>
        <v>188377448.64999998</v>
      </c>
      <c r="L76" s="5"/>
      <c r="M76" s="4"/>
      <c r="U76" s="142"/>
      <c r="V76" s="142"/>
      <c r="W76" s="142"/>
      <c r="X76" s="142"/>
      <c r="Y76" s="142"/>
    </row>
    <row r="77" spans="1:25" ht="13.8" x14ac:dyDescent="0.25">
      <c r="A77" s="8">
        <f t="shared" si="3"/>
        <v>57146</v>
      </c>
      <c r="B77" s="8"/>
      <c r="C77" s="5">
        <f>'Series Detail'!R79</f>
        <v>26618429.75</v>
      </c>
      <c r="D77" s="5"/>
      <c r="E77" s="5">
        <f>'Series Detail'!S79</f>
        <v>3250125</v>
      </c>
      <c r="F77" s="8"/>
      <c r="G77" s="5">
        <f>'Series Detail'!T79</f>
        <v>128994700</v>
      </c>
      <c r="H77" s="5"/>
      <c r="I77" s="5">
        <f>'Series Detail'!U79</f>
        <v>0</v>
      </c>
      <c r="J77" s="5"/>
      <c r="K77" s="5">
        <f t="shared" si="2"/>
        <v>158863254.75</v>
      </c>
      <c r="L77" s="5"/>
      <c r="M77" s="5">
        <f>+K76+K77</f>
        <v>347240703.39999998</v>
      </c>
      <c r="U77" s="142"/>
      <c r="V77" s="142"/>
      <c r="W77" s="142"/>
      <c r="X77" s="142"/>
      <c r="Y77" s="142"/>
    </row>
    <row r="78" spans="1:25" ht="13.8" x14ac:dyDescent="0.25">
      <c r="A78" s="8">
        <f t="shared" si="3"/>
        <v>57329</v>
      </c>
      <c r="B78" s="8"/>
      <c r="C78" s="5">
        <f>'Series Detail'!R80</f>
        <v>36621670.25</v>
      </c>
      <c r="D78" s="5"/>
      <c r="E78" s="5">
        <f>'Series Detail'!S80</f>
        <v>3250125</v>
      </c>
      <c r="F78" s="8"/>
      <c r="G78" s="5">
        <f>'Series Detail'!T80</f>
        <v>175418329.75</v>
      </c>
      <c r="H78" s="5"/>
      <c r="I78" s="5">
        <f>'Series Detail'!U80</f>
        <v>0</v>
      </c>
      <c r="J78" s="5"/>
      <c r="K78" s="5">
        <f t="shared" si="2"/>
        <v>215290125</v>
      </c>
      <c r="L78" s="5"/>
      <c r="M78" s="4"/>
      <c r="U78" s="142"/>
      <c r="V78" s="142"/>
      <c r="W78" s="142"/>
      <c r="X78" s="142"/>
      <c r="Y78" s="142"/>
    </row>
    <row r="79" spans="1:25" ht="13.8" x14ac:dyDescent="0.25">
      <c r="A79" s="8">
        <f t="shared" si="3"/>
        <v>57511</v>
      </c>
      <c r="B79" s="8"/>
      <c r="C79" s="5">
        <f>'Series Detail'!R81</f>
        <v>128740000</v>
      </c>
      <c r="D79" s="5"/>
      <c r="E79" s="5">
        <f>'Series Detail'!S81</f>
        <v>3218500</v>
      </c>
      <c r="F79" s="8"/>
      <c r="G79" s="5">
        <f>'Series Detail'!T81</f>
        <v>0</v>
      </c>
      <c r="H79" s="5"/>
      <c r="I79" s="5">
        <f>'Series Detail'!U81</f>
        <v>0</v>
      </c>
      <c r="J79" s="5"/>
      <c r="K79" s="5">
        <f t="shared" si="2"/>
        <v>131958500</v>
      </c>
      <c r="L79" s="5"/>
      <c r="M79" s="5">
        <f>+K78+K79</f>
        <v>347248625</v>
      </c>
      <c r="U79" s="142"/>
      <c r="V79" s="142"/>
      <c r="W79" s="142"/>
      <c r="X79" s="142"/>
      <c r="Y79" s="142"/>
    </row>
    <row r="80" spans="1:25" ht="13.8" x14ac:dyDescent="0.25">
      <c r="A80" s="8">
        <f t="shared" si="3"/>
        <v>57694</v>
      </c>
      <c r="B80" s="8"/>
      <c r="C80" s="5">
        <f>'Series Detail'!R82</f>
        <v>0</v>
      </c>
      <c r="D80" s="5"/>
      <c r="E80" s="5">
        <f>'Series Detail'!S82</f>
        <v>0</v>
      </c>
      <c r="F80" s="8"/>
      <c r="G80" s="5">
        <f>'Series Detail'!T82</f>
        <v>0</v>
      </c>
      <c r="H80" s="5"/>
      <c r="I80" s="5">
        <f>'Series Detail'!U82</f>
        <v>0</v>
      </c>
      <c r="J80" s="5"/>
      <c r="K80" s="5">
        <f t="shared" si="2"/>
        <v>0</v>
      </c>
      <c r="L80" s="5"/>
      <c r="M80" s="4"/>
      <c r="U80" s="142"/>
      <c r="V80" s="142"/>
      <c r="W80" s="142"/>
      <c r="X80" s="142"/>
      <c r="Y80" s="142"/>
    </row>
    <row r="81" spans="1:25" ht="13.8" x14ac:dyDescent="0.25">
      <c r="A81" s="8">
        <f t="shared" si="3"/>
        <v>57876</v>
      </c>
      <c r="B81" s="8"/>
      <c r="C81" s="5">
        <f>'Series Detail'!R83</f>
        <v>0</v>
      </c>
      <c r="D81" s="5"/>
      <c r="E81" s="5">
        <f>'Series Detail'!S83</f>
        <v>0</v>
      </c>
      <c r="F81" s="8"/>
      <c r="G81" s="5">
        <f>'Series Detail'!T83</f>
        <v>0</v>
      </c>
      <c r="H81" s="5"/>
      <c r="I81" s="5">
        <f>'Series Detail'!U83</f>
        <v>0</v>
      </c>
      <c r="J81" s="5"/>
      <c r="K81" s="5">
        <f t="shared" si="2"/>
        <v>0</v>
      </c>
      <c r="L81" s="5"/>
      <c r="M81" s="5">
        <f>+K80+K81</f>
        <v>0</v>
      </c>
      <c r="U81" s="142"/>
      <c r="V81" s="142"/>
      <c r="W81" s="142"/>
      <c r="X81" s="142"/>
      <c r="Y81" s="142"/>
    </row>
    <row r="82" spans="1:25" ht="13.8" x14ac:dyDescent="0.25">
      <c r="A82" s="8">
        <f t="shared" si="3"/>
        <v>58059</v>
      </c>
      <c r="B82" s="8"/>
      <c r="C82" s="5">
        <f>'Series Detail'!R84</f>
        <v>0</v>
      </c>
      <c r="D82" s="5"/>
      <c r="E82" s="5">
        <f>'Series Detail'!S84</f>
        <v>0</v>
      </c>
      <c r="F82" s="8"/>
      <c r="G82" s="5">
        <f>'Series Detail'!T84</f>
        <v>0</v>
      </c>
      <c r="H82" s="5"/>
      <c r="I82" s="5">
        <f>'Series Detail'!U84</f>
        <v>0</v>
      </c>
      <c r="J82" s="5"/>
      <c r="K82" s="5">
        <f t="shared" si="2"/>
        <v>0</v>
      </c>
      <c r="L82" s="5"/>
      <c r="M82" s="4"/>
      <c r="U82" s="142"/>
      <c r="V82" s="142"/>
      <c r="W82" s="142"/>
      <c r="X82" s="142"/>
      <c r="Y82" s="142"/>
    </row>
    <row r="83" spans="1:25" ht="13.8" x14ac:dyDescent="0.25">
      <c r="A83" s="8">
        <f t="shared" si="3"/>
        <v>58241</v>
      </c>
      <c r="B83" s="8"/>
      <c r="C83" s="5">
        <f>'Series Detail'!R85</f>
        <v>0</v>
      </c>
      <c r="D83" s="5"/>
      <c r="E83" s="5">
        <f>'Series Detail'!S85</f>
        <v>0</v>
      </c>
      <c r="F83" s="8"/>
      <c r="G83" s="5">
        <f>'Series Detail'!T85</f>
        <v>0</v>
      </c>
      <c r="H83" s="5"/>
      <c r="I83" s="5">
        <f>'Series Detail'!U85</f>
        <v>0</v>
      </c>
      <c r="J83" s="5"/>
      <c r="K83" s="5">
        <f t="shared" si="2"/>
        <v>0</v>
      </c>
      <c r="L83" s="5"/>
      <c r="M83" s="5">
        <f>+K82+K83</f>
        <v>0</v>
      </c>
      <c r="U83" s="142"/>
      <c r="V83" s="142"/>
      <c r="W83" s="142"/>
      <c r="X83" s="142"/>
      <c r="Y83" s="142"/>
    </row>
    <row r="84" spans="1:25" ht="13.8" x14ac:dyDescent="0.25">
      <c r="A84" s="8">
        <f t="shared" si="3"/>
        <v>58424</v>
      </c>
      <c r="B84" s="8"/>
      <c r="C84" s="5">
        <f>'Series Detail'!R86</f>
        <v>0</v>
      </c>
      <c r="D84" s="5"/>
      <c r="E84" s="5">
        <f>'Series Detail'!S86</f>
        <v>0</v>
      </c>
      <c r="F84" s="8"/>
      <c r="G84" s="5">
        <f>'Series Detail'!T86</f>
        <v>0</v>
      </c>
      <c r="H84" s="5"/>
      <c r="I84" s="5">
        <f>'Series Detail'!U86</f>
        <v>0</v>
      </c>
      <c r="J84" s="5"/>
      <c r="K84" s="5">
        <f t="shared" si="2"/>
        <v>0</v>
      </c>
      <c r="L84" s="5"/>
      <c r="M84" s="4"/>
      <c r="U84" s="142"/>
      <c r="V84" s="142"/>
      <c r="W84" s="142"/>
      <c r="X84" s="142"/>
      <c r="Y84" s="142"/>
    </row>
    <row r="85" spans="1:25" ht="13.8" x14ac:dyDescent="0.25">
      <c r="A85" s="8">
        <f t="shared" si="3"/>
        <v>58607</v>
      </c>
      <c r="B85" s="8"/>
      <c r="C85" s="5">
        <f>'Series Detail'!R87</f>
        <v>0</v>
      </c>
      <c r="D85" s="5"/>
      <c r="E85" s="5">
        <f>'Series Detail'!S87</f>
        <v>0</v>
      </c>
      <c r="F85" s="8"/>
      <c r="G85" s="5">
        <f>'Series Detail'!T87</f>
        <v>0</v>
      </c>
      <c r="H85" s="5"/>
      <c r="I85" s="5">
        <f>'Series Detail'!U87</f>
        <v>0</v>
      </c>
      <c r="J85" s="5"/>
      <c r="K85" s="5">
        <f t="shared" si="2"/>
        <v>0</v>
      </c>
      <c r="L85" s="5"/>
      <c r="M85" s="5">
        <f>+K84+K85</f>
        <v>0</v>
      </c>
      <c r="U85" s="142"/>
      <c r="V85" s="142"/>
      <c r="W85" s="142"/>
      <c r="X85" s="142"/>
      <c r="Y85" s="142"/>
    </row>
    <row r="86" spans="1:25" ht="13.8" x14ac:dyDescent="0.25">
      <c r="A86" s="8"/>
      <c r="B86" s="8"/>
      <c r="C86" s="13"/>
      <c r="D86" s="4"/>
      <c r="E86" s="13"/>
      <c r="F86" s="8"/>
      <c r="G86" s="13"/>
      <c r="H86" s="4"/>
      <c r="I86" s="13"/>
      <c r="J86" s="4"/>
      <c r="K86" s="13"/>
      <c r="L86" s="4"/>
      <c r="M86" s="13"/>
    </row>
    <row r="87" spans="1:25" ht="14.4" thickBot="1" x14ac:dyDescent="0.3">
      <c r="A87" s="8" t="s">
        <v>33</v>
      </c>
      <c r="B87" s="8"/>
      <c r="C87" s="48">
        <f>SUM(C10:C86)</f>
        <v>3110921006.1500006</v>
      </c>
      <c r="D87" s="5"/>
      <c r="E87" s="48">
        <f>SUM(E10:E86)</f>
        <v>2472594716.5299997</v>
      </c>
      <c r="F87" s="8"/>
      <c r="G87" s="48">
        <f>SUM(G10:G86)</f>
        <v>6511698682.9500017</v>
      </c>
      <c r="H87" s="5"/>
      <c r="I87" s="48">
        <f>SUM(I10:I86)</f>
        <v>-12678926.17</v>
      </c>
      <c r="J87" s="5"/>
      <c r="K87" s="48">
        <f>SUM(K10:K86)</f>
        <v>12082535479.460001</v>
      </c>
      <c r="L87" s="5"/>
      <c r="M87" s="48">
        <f>SUM(M10:M86)</f>
        <v>12082535479.459999</v>
      </c>
    </row>
    <row r="88" spans="1:25" ht="13.8" thickTop="1" x14ac:dyDescent="0.25"/>
    <row r="89" spans="1:25" x14ac:dyDescent="0.25">
      <c r="K89" s="2"/>
    </row>
    <row r="90" spans="1:25" ht="13.8" x14ac:dyDescent="0.25">
      <c r="A90" s="220">
        <f ca="1">'2022B'!A74</f>
        <v>44958.653421875002</v>
      </c>
      <c r="B90" s="220"/>
      <c r="C90" s="220"/>
    </row>
    <row r="91" spans="1:25" ht="13.8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25" ht="13.8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25" ht="13.8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25" ht="13.8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25" ht="13.8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25" ht="13.8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3:14" ht="13.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3:14" ht="13.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3:14" ht="13.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3:14" ht="13.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3:14" ht="13.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</sheetData>
  <mergeCells count="1">
    <mergeCell ref="A90:C90"/>
  </mergeCells>
  <phoneticPr fontId="0" type="noConversion"/>
  <pageMargins left="0.75" right="0.75" top="0.75" bottom="0.75" header="0.5" footer="0.5"/>
  <pageSetup scale="66" fitToHeight="0" orientation="portrait" r:id="rId1"/>
  <headerFooter alignWithMargins="0"/>
  <rowBreaks count="1" manualBreakCount="1">
    <brk id="6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96"/>
  <sheetViews>
    <sheetView zoomScale="80" zoomScaleNormal="80" zoomScaleSheetLayoutView="70" workbookViewId="0">
      <pane xSplit="1" ySplit="9" topLeftCell="B23" activePane="bottomRight" state="frozen"/>
      <selection activeCell="M7" sqref="M7"/>
      <selection pane="topRight" activeCell="M7" sqref="M7"/>
      <selection pane="bottomLeft" activeCell="M7" sqref="M7"/>
      <selection pane="bottomRight" activeCell="C36" sqref="C36"/>
    </sheetView>
  </sheetViews>
  <sheetFormatPr defaultColWidth="10.7109375" defaultRowHeight="13.2" x14ac:dyDescent="0.25"/>
  <cols>
    <col min="1" max="1" width="21.28515625" style="38" customWidth="1"/>
    <col min="2" max="2" width="3.7109375" style="38" customWidth="1"/>
    <col min="3" max="3" width="19.85546875" style="39" customWidth="1"/>
    <col min="4" max="4" width="3.7109375" style="39" customWidth="1"/>
    <col min="5" max="5" width="19.85546875" style="39" customWidth="1"/>
    <col min="6" max="6" width="3.7109375" style="39" customWidth="1"/>
    <col min="7" max="7" width="19.85546875" style="39" customWidth="1"/>
    <col min="8" max="8" width="3.7109375" style="39" customWidth="1"/>
    <col min="9" max="9" width="19.85546875" style="39" customWidth="1"/>
    <col min="10" max="10" width="3.7109375" style="39" customWidth="1"/>
    <col min="11" max="11" width="20.85546875" style="39" customWidth="1"/>
    <col min="12" max="12" width="3.7109375" style="39" customWidth="1"/>
    <col min="13" max="13" width="19.85546875" style="39" customWidth="1"/>
    <col min="14" max="21" width="14.85546875" style="39" customWidth="1"/>
    <col min="22" max="22" width="10.7109375" style="39"/>
    <col min="23" max="23" width="16" style="39" bestFit="1" customWidth="1"/>
    <col min="24" max="16384" width="10.7109375" style="39"/>
  </cols>
  <sheetData>
    <row r="1" spans="1:24" s="147" customFormat="1" ht="17.399999999999999" x14ac:dyDescent="0.3">
      <c r="A1" s="145"/>
      <c r="B1" s="145"/>
      <c r="C1" s="52" t="str">
        <f>'Total Debt'!C1</f>
        <v>MPEA 2022B Expansion Project Bond Deal</v>
      </c>
      <c r="D1" s="52"/>
      <c r="E1" s="52"/>
      <c r="F1" s="52"/>
      <c r="G1" s="52"/>
      <c r="H1" s="52"/>
      <c r="I1" s="52"/>
      <c r="J1" s="52"/>
      <c r="K1" s="52"/>
      <c r="L1" s="52"/>
      <c r="M1" s="146"/>
    </row>
    <row r="2" spans="1:24" s="120" customFormat="1" ht="17.399999999999999" x14ac:dyDescent="0.3">
      <c r="A2" s="148"/>
      <c r="B2" s="148"/>
      <c r="C2" s="115" t="s">
        <v>36</v>
      </c>
      <c r="D2" s="115"/>
      <c r="E2" s="115"/>
      <c r="F2" s="115"/>
      <c r="G2" s="115"/>
      <c r="H2" s="115"/>
      <c r="I2" s="115"/>
      <c r="J2" s="115"/>
      <c r="K2" s="115"/>
      <c r="L2" s="115"/>
      <c r="M2" s="119"/>
    </row>
    <row r="3" spans="1:24" s="120" customFormat="1" ht="15.6" x14ac:dyDescent="0.3">
      <c r="A3" s="60"/>
      <c r="B3" s="60"/>
      <c r="C3" s="61" t="str">
        <f>'Total Debt'!C3</f>
        <v>(After Series 2022B Expansion Project Bond Issuance)</v>
      </c>
      <c r="D3" s="61"/>
      <c r="E3" s="61"/>
      <c r="F3" s="61"/>
      <c r="G3" s="61"/>
      <c r="H3" s="61"/>
      <c r="I3" s="61"/>
      <c r="J3" s="61"/>
      <c r="K3" s="61"/>
      <c r="L3" s="61"/>
      <c r="M3" s="62"/>
    </row>
    <row r="4" spans="1:24" ht="15.6" x14ac:dyDescent="0.3">
      <c r="A4" s="8"/>
      <c r="B4" s="8"/>
      <c r="C4" s="14"/>
      <c r="D4" s="14"/>
      <c r="E4" s="14"/>
      <c r="F4" s="14"/>
      <c r="G4" s="14"/>
      <c r="H4" s="14"/>
      <c r="I4" s="14"/>
      <c r="J4" s="14"/>
      <c r="K4" s="14"/>
      <c r="L4" s="14"/>
      <c r="M4" s="4"/>
    </row>
    <row r="5" spans="1:24" ht="15.6" x14ac:dyDescent="0.3">
      <c r="A5" s="41" t="s">
        <v>21</v>
      </c>
      <c r="B5" s="41"/>
      <c r="C5" s="8"/>
      <c r="D5" s="8"/>
      <c r="E5" s="42">
        <v>44902</v>
      </c>
      <c r="F5" s="47"/>
      <c r="G5" s="47"/>
      <c r="H5" s="47"/>
      <c r="I5" s="47"/>
      <c r="J5" s="47"/>
      <c r="K5" s="14"/>
      <c r="L5" s="14"/>
      <c r="M5" s="4"/>
    </row>
    <row r="6" spans="1:24" ht="15.6" x14ac:dyDescent="0.3">
      <c r="A6" s="8"/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4"/>
    </row>
    <row r="7" spans="1:24" ht="15.6" x14ac:dyDescent="0.3">
      <c r="A7" s="33" t="s">
        <v>18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</row>
    <row r="8" spans="1:24" ht="13.8" x14ac:dyDescent="0.25">
      <c r="A8" s="9" t="s">
        <v>19</v>
      </c>
      <c r="B8" s="9"/>
      <c r="C8" s="11" t="s">
        <v>25</v>
      </c>
      <c r="D8" s="11"/>
      <c r="E8" s="10"/>
      <c r="F8" s="11"/>
      <c r="G8" s="11" t="s">
        <v>28</v>
      </c>
      <c r="H8" s="10"/>
      <c r="I8" s="11" t="s">
        <v>30</v>
      </c>
      <c r="J8" s="11"/>
      <c r="K8" s="11"/>
      <c r="L8" s="11"/>
      <c r="M8" s="11" t="s">
        <v>35</v>
      </c>
    </row>
    <row r="9" spans="1:24" ht="13.8" x14ac:dyDescent="0.25">
      <c r="A9" s="12" t="s">
        <v>20</v>
      </c>
      <c r="B9" s="12"/>
      <c r="C9" s="10" t="s">
        <v>26</v>
      </c>
      <c r="D9" s="10"/>
      <c r="E9" s="10" t="s">
        <v>27</v>
      </c>
      <c r="F9" s="10"/>
      <c r="G9" s="10" t="s">
        <v>29</v>
      </c>
      <c r="H9" s="10"/>
      <c r="I9" s="10" t="s">
        <v>29</v>
      </c>
      <c r="J9" s="10"/>
      <c r="K9" s="10" t="s">
        <v>31</v>
      </c>
      <c r="L9" s="10"/>
      <c r="M9" s="10" t="s">
        <v>31</v>
      </c>
    </row>
    <row r="10" spans="1:24" ht="13.8" x14ac:dyDescent="0.25">
      <c r="A10" s="8">
        <v>44910</v>
      </c>
      <c r="B10" s="8"/>
      <c r="C10" s="5">
        <f>'Series Detail'!R12-'Series Detail'!Y12</f>
        <v>44471970</v>
      </c>
      <c r="D10" s="5"/>
      <c r="E10" s="5">
        <f>'Series Detail'!S12-'Series Detail'!AA12</f>
        <v>51903430.079999998</v>
      </c>
      <c r="F10" s="5"/>
      <c r="G10" s="5">
        <f>'Series Detail'!T12-'Series Detail'!AB12</f>
        <v>21548030</v>
      </c>
      <c r="H10" s="5"/>
      <c r="I10" s="5">
        <f>'Series Detail'!U12-'Series Detail'!AC12</f>
        <v>-12066751.17</v>
      </c>
      <c r="J10" s="5"/>
      <c r="K10" s="5">
        <f t="shared" ref="K10:K72" si="0">SUM(C10:J10)</f>
        <v>105856678.91</v>
      </c>
      <c r="L10" s="5"/>
      <c r="M10" s="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ht="13.8" x14ac:dyDescent="0.25">
      <c r="A11" s="8">
        <v>45092</v>
      </c>
      <c r="B11" s="8"/>
      <c r="C11" s="5">
        <f>'Series Detail'!R13-'Series Detail'!Y13</f>
        <v>11442993.099999998</v>
      </c>
      <c r="D11" s="5"/>
      <c r="E11" s="5">
        <f>'Series Detail'!S13-'Series Detail'!AA13</f>
        <v>50924255.079999998</v>
      </c>
      <c r="F11" s="5"/>
      <c r="G11" s="5">
        <f>'Series Detail'!T13-'Series Detail'!AB13</f>
        <v>21677006.900000002</v>
      </c>
      <c r="H11" s="5"/>
      <c r="I11" s="5">
        <f>'Series Detail'!U13-'Series Detail'!AC13</f>
        <v>0</v>
      </c>
      <c r="J11" s="5"/>
      <c r="K11" s="5">
        <f t="shared" si="0"/>
        <v>84044255.079999998</v>
      </c>
      <c r="L11" s="5"/>
      <c r="M11" s="5">
        <f>+K10+K11</f>
        <v>189900933.99000001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ht="13.8" x14ac:dyDescent="0.25">
      <c r="A12" s="8">
        <v>45275</v>
      </c>
      <c r="B12" s="8"/>
      <c r="C12" s="5">
        <f>'Series Detail'!R14-'Series Detail'!Y14</f>
        <v>19319366.600000001</v>
      </c>
      <c r="D12" s="5"/>
      <c r="E12" s="5">
        <f>'Series Detail'!S14-'Series Detail'!AA14</f>
        <v>50579475.079999998</v>
      </c>
      <c r="F12" s="5"/>
      <c r="G12" s="5">
        <f>'Series Detail'!T14-'Series Detail'!AB14</f>
        <v>97320633.400000006</v>
      </c>
      <c r="H12" s="5"/>
      <c r="I12" s="5">
        <f>'Series Detail'!U14-'Series Detail'!AC14</f>
        <v>0</v>
      </c>
      <c r="J12" s="5"/>
      <c r="K12" s="5">
        <f t="shared" si="0"/>
        <v>167219475.08000001</v>
      </c>
      <c r="L12" s="5"/>
      <c r="M12" s="4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ht="13.8" x14ac:dyDescent="0.25">
      <c r="A13" s="8">
        <v>45458</v>
      </c>
      <c r="B13" s="8"/>
      <c r="C13" s="5">
        <f>'Series Detail'!R15-'Series Detail'!Y15</f>
        <v>34697722.800000004</v>
      </c>
      <c r="D13" s="5"/>
      <c r="E13" s="5">
        <f>'Series Detail'!S15-'Series Detail'!AA15</f>
        <v>50450362.579999998</v>
      </c>
      <c r="F13" s="5"/>
      <c r="G13" s="5">
        <f>'Series Detail'!T15-'Series Detail'!AB15</f>
        <v>17157277.199999999</v>
      </c>
      <c r="H13" s="5"/>
      <c r="I13" s="5">
        <f>'Series Detail'!U15-'Series Detail'!AC15</f>
        <v>0</v>
      </c>
      <c r="J13" s="5"/>
      <c r="K13" s="5">
        <f t="shared" si="0"/>
        <v>102305362.58</v>
      </c>
      <c r="L13" s="5"/>
      <c r="M13" s="5">
        <f>+K12+K13</f>
        <v>269524837.66000003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ht="13.8" x14ac:dyDescent="0.25">
      <c r="A14" s="8">
        <v>45641</v>
      </c>
      <c r="B14" s="8"/>
      <c r="C14" s="5">
        <f>'Series Detail'!R16-'Series Detail'!Y16</f>
        <v>17916601.25</v>
      </c>
      <c r="D14" s="5"/>
      <c r="E14" s="5">
        <f>'Series Detail'!S16-'Series Detail'!AA16</f>
        <v>49898200.079999998</v>
      </c>
      <c r="F14" s="5"/>
      <c r="G14" s="5">
        <f>'Series Detail'!T16-'Series Detail'!AB16</f>
        <v>92468398.75</v>
      </c>
      <c r="H14" s="5"/>
      <c r="I14" s="5">
        <f>'Series Detail'!U16-'Series Detail'!AC16</f>
        <v>0</v>
      </c>
      <c r="J14" s="5"/>
      <c r="K14" s="5">
        <f t="shared" si="0"/>
        <v>160283200.07999998</v>
      </c>
      <c r="L14" s="5"/>
      <c r="M14" s="4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ht="13.8" x14ac:dyDescent="0.25">
      <c r="A15" s="8">
        <v>45823</v>
      </c>
      <c r="B15" s="8"/>
      <c r="C15" s="5">
        <f>'Series Detail'!R17-'Series Detail'!Y17</f>
        <v>31650081.900000002</v>
      </c>
      <c r="D15" s="5"/>
      <c r="E15" s="5">
        <f>'Series Detail'!S17-'Series Detail'!AA17</f>
        <v>49761800.079999998</v>
      </c>
      <c r="F15" s="5"/>
      <c r="G15" s="5">
        <f>'Series Detail'!T17-'Series Detail'!AB17</f>
        <v>16949918.100000001</v>
      </c>
      <c r="H15" s="5"/>
      <c r="I15" s="5">
        <f>'Series Detail'!U17-'Series Detail'!AC17</f>
        <v>0</v>
      </c>
      <c r="J15" s="5"/>
      <c r="K15" s="5">
        <f t="shared" si="0"/>
        <v>98361800.080000013</v>
      </c>
      <c r="L15" s="5"/>
      <c r="M15" s="5">
        <f>+K14+K15</f>
        <v>258645000.16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ht="13.8" x14ac:dyDescent="0.25">
      <c r="A16" s="8">
        <v>46006</v>
      </c>
      <c r="B16" s="8"/>
      <c r="C16" s="5">
        <f>'Series Detail'!R18-'Series Detail'!Y18</f>
        <v>15031644</v>
      </c>
      <c r="D16" s="5"/>
      <c r="E16" s="5">
        <f>'Series Detail'!S18-'Series Detail'!AA18</f>
        <v>49245850.079999998</v>
      </c>
      <c r="F16" s="5"/>
      <c r="G16" s="5">
        <f>'Series Detail'!T18-'Series Detail'!AB18</f>
        <v>60213356</v>
      </c>
      <c r="H16" s="5"/>
      <c r="I16" s="5">
        <f>'Series Detail'!U18-'Series Detail'!AC18</f>
        <v>0</v>
      </c>
      <c r="J16" s="5"/>
      <c r="K16" s="5">
        <f t="shared" si="0"/>
        <v>124490850.08</v>
      </c>
      <c r="L16" s="5"/>
      <c r="M16" s="4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ht="13.8" x14ac:dyDescent="0.25">
      <c r="A17" s="8">
        <v>46188</v>
      </c>
      <c r="B17" s="8"/>
      <c r="C17" s="5">
        <f>'Series Detail'!R19-'Series Detail'!Y19</f>
        <v>32132728.600000001</v>
      </c>
      <c r="D17" s="5"/>
      <c r="E17" s="5">
        <f>'Series Detail'!S19-'Series Detail'!AA19</f>
        <v>48961637.579999998</v>
      </c>
      <c r="F17" s="5"/>
      <c r="G17" s="5">
        <f>'Series Detail'!T19-'Series Detail'!AB19</f>
        <v>33287271.399999999</v>
      </c>
      <c r="H17" s="5"/>
      <c r="I17" s="5">
        <f>'Series Detail'!U19-'Series Detail'!AC19</f>
        <v>0</v>
      </c>
      <c r="J17" s="5"/>
      <c r="K17" s="5">
        <f t="shared" si="0"/>
        <v>114381637.58000001</v>
      </c>
      <c r="L17" s="5"/>
      <c r="M17" s="5">
        <f>+K16+K17</f>
        <v>238872487.66000003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ht="13.8" x14ac:dyDescent="0.25">
      <c r="A18" s="8">
        <v>46371</v>
      </c>
      <c r="B18" s="8"/>
      <c r="C18" s="5">
        <f>'Series Detail'!R20-'Series Detail'!Y20</f>
        <v>60259290.399999999</v>
      </c>
      <c r="D18" s="5"/>
      <c r="E18" s="5">
        <f>'Series Detail'!S20-'Series Detail'!AA20</f>
        <v>48685950.079999998</v>
      </c>
      <c r="F18" s="5"/>
      <c r="G18" s="5">
        <f>'Series Detail'!T20-'Series Detail'!AB20</f>
        <v>39230709.600000001</v>
      </c>
      <c r="H18" s="5"/>
      <c r="I18" s="5">
        <f>'Series Detail'!U20-'Series Detail'!AC20</f>
        <v>0</v>
      </c>
      <c r="J18" s="5"/>
      <c r="K18" s="5">
        <f t="shared" si="0"/>
        <v>148175950.07999998</v>
      </c>
      <c r="L18" s="5"/>
      <c r="M18" s="4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ht="13.8" x14ac:dyDescent="0.25">
      <c r="A19" s="8">
        <v>46553</v>
      </c>
      <c r="B19" s="8"/>
      <c r="C19" s="5">
        <f>'Series Detail'!R21-'Series Detail'!Y21</f>
        <v>35539557.200000003</v>
      </c>
      <c r="D19" s="5"/>
      <c r="E19" s="5">
        <f>'Series Detail'!S21-'Series Detail'!AA21</f>
        <v>47413948.950000003</v>
      </c>
      <c r="F19" s="5"/>
      <c r="G19" s="5">
        <f>'Series Detail'!T21-'Series Detail'!AB21</f>
        <v>42135442.799999997</v>
      </c>
      <c r="H19" s="5"/>
      <c r="I19" s="5">
        <f>'Series Detail'!U21-'Series Detail'!AC21</f>
        <v>0</v>
      </c>
      <c r="J19" s="5"/>
      <c r="K19" s="5">
        <f t="shared" si="0"/>
        <v>125088948.95</v>
      </c>
      <c r="L19" s="5"/>
      <c r="M19" s="5">
        <f>+K18+K19</f>
        <v>273264899.02999997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ht="13.8" x14ac:dyDescent="0.25">
      <c r="A20" s="8">
        <v>46736</v>
      </c>
      <c r="B20" s="8"/>
      <c r="C20" s="5">
        <f>'Series Detail'!R22-'Series Detail'!Y22</f>
        <v>39340000</v>
      </c>
      <c r="D20" s="5"/>
      <c r="E20" s="5">
        <f>'Series Detail'!S22-'Series Detail'!AA22</f>
        <v>47122998.950000003</v>
      </c>
      <c r="F20" s="5"/>
      <c r="G20" s="5">
        <f>'Series Detail'!T22-'Series Detail'!AB22</f>
        <v>0</v>
      </c>
      <c r="H20" s="5"/>
      <c r="I20" s="5">
        <f>'Series Detail'!U22-'Series Detail'!AC22</f>
        <v>0</v>
      </c>
      <c r="J20" s="5"/>
      <c r="K20" s="5">
        <f t="shared" si="0"/>
        <v>86462998.950000003</v>
      </c>
      <c r="L20" s="5"/>
      <c r="M20" s="4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ht="13.8" x14ac:dyDescent="0.25">
      <c r="A21" s="8">
        <v>46919</v>
      </c>
      <c r="B21" s="8"/>
      <c r="C21" s="5">
        <f>'Series Detail'!R23-'Series Detail'!Y23</f>
        <v>15902687.300000001</v>
      </c>
      <c r="D21" s="5"/>
      <c r="E21" s="5">
        <f>'Series Detail'!S23-'Series Detail'!AA23</f>
        <v>46266433.329999998</v>
      </c>
      <c r="F21" s="5"/>
      <c r="G21" s="5">
        <f>'Series Detail'!T23-'Series Detail'!AB23</f>
        <v>83087312.700000003</v>
      </c>
      <c r="H21" s="5"/>
      <c r="I21" s="5">
        <f>'Series Detail'!U23-'Series Detail'!AC23</f>
        <v>0</v>
      </c>
      <c r="J21" s="5"/>
      <c r="K21" s="5">
        <f t="shared" si="0"/>
        <v>145256433.32999998</v>
      </c>
      <c r="L21" s="5"/>
      <c r="M21" s="5">
        <f>+K20+K21</f>
        <v>231719432.27999997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3.8" x14ac:dyDescent="0.25">
      <c r="A22" s="8">
        <v>47102</v>
      </c>
      <c r="B22" s="8"/>
      <c r="C22" s="5">
        <f>'Series Detail'!R24-'Series Detail'!Y24</f>
        <v>51235000</v>
      </c>
      <c r="D22" s="5"/>
      <c r="E22" s="5">
        <f>'Series Detail'!S24-'Series Detail'!AA24</f>
        <v>46101570.829999998</v>
      </c>
      <c r="F22" s="5"/>
      <c r="G22" s="5">
        <f>'Series Detail'!T24-'Series Detail'!AB24</f>
        <v>0</v>
      </c>
      <c r="H22" s="5"/>
      <c r="I22" s="5">
        <f>'Series Detail'!U24-'Series Detail'!AC24</f>
        <v>0</v>
      </c>
      <c r="J22" s="5"/>
      <c r="K22" s="5">
        <f t="shared" si="0"/>
        <v>97336570.829999998</v>
      </c>
      <c r="L22" s="5"/>
      <c r="M22" s="4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ht="13.8" x14ac:dyDescent="0.25">
      <c r="A23" s="8">
        <v>47284</v>
      </c>
      <c r="B23" s="8"/>
      <c r="C23" s="5">
        <f>'Series Detail'!R25-'Series Detail'!Y25</f>
        <v>15495321.300000001</v>
      </c>
      <c r="D23" s="5"/>
      <c r="E23" s="5">
        <f>'Series Detail'!S25-'Series Detail'!AA25</f>
        <v>44901325</v>
      </c>
      <c r="F23" s="5"/>
      <c r="G23" s="5">
        <f>'Series Detail'!T25-'Series Detail'!AB25</f>
        <v>83719678.700000003</v>
      </c>
      <c r="H23" s="5"/>
      <c r="I23" s="5">
        <f>'Series Detail'!U25-'Series Detail'!AC25</f>
        <v>0</v>
      </c>
      <c r="J23" s="5"/>
      <c r="K23" s="5">
        <f t="shared" si="0"/>
        <v>144116325</v>
      </c>
      <c r="L23" s="5"/>
      <c r="M23" s="5">
        <f>+K22+K23</f>
        <v>241452895.82999998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3.8" x14ac:dyDescent="0.25">
      <c r="A24" s="8">
        <v>47467</v>
      </c>
      <c r="B24" s="8"/>
      <c r="C24" s="5">
        <f>'Series Detail'!R26-'Series Detail'!Y26</f>
        <v>6595539.0499999998</v>
      </c>
      <c r="D24" s="5"/>
      <c r="E24" s="5">
        <f>'Series Detail'!S26-'Series Detail'!AA26</f>
        <v>44730275</v>
      </c>
      <c r="F24" s="5"/>
      <c r="G24" s="5">
        <f>'Series Detail'!T26-'Series Detail'!AB26</f>
        <v>155099460.94999999</v>
      </c>
      <c r="H24" s="5"/>
      <c r="I24" s="5">
        <f>'Series Detail'!U26-'Series Detail'!AC26</f>
        <v>0</v>
      </c>
      <c r="J24" s="5"/>
      <c r="K24" s="5">
        <f t="shared" si="0"/>
        <v>206425275</v>
      </c>
      <c r="L24" s="5"/>
      <c r="M24" s="4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13.8" x14ac:dyDescent="0.25">
      <c r="A25" s="8">
        <v>47649</v>
      </c>
      <c r="B25" s="8"/>
      <c r="C25" s="5">
        <f>'Series Detail'!R27-'Series Detail'!Y27</f>
        <v>3486095.6</v>
      </c>
      <c r="D25" s="5"/>
      <c r="E25" s="5">
        <f>'Series Detail'!S27-'Series Detail'!AA27</f>
        <v>44730275</v>
      </c>
      <c r="F25" s="5"/>
      <c r="G25" s="5">
        <f>'Series Detail'!T27-'Series Detail'!AB27</f>
        <v>87108904.400000006</v>
      </c>
      <c r="H25" s="5"/>
      <c r="I25" s="5">
        <f>'Series Detail'!U27-'Series Detail'!AC27</f>
        <v>0</v>
      </c>
      <c r="J25" s="5"/>
      <c r="K25" s="5">
        <f t="shared" si="0"/>
        <v>135325275</v>
      </c>
      <c r="L25" s="5"/>
      <c r="M25" s="5">
        <f>+K24+K25</f>
        <v>341750550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ht="13.8" x14ac:dyDescent="0.25">
      <c r="A26" s="8">
        <v>47832</v>
      </c>
      <c r="B26" s="8"/>
      <c r="C26" s="5">
        <f>'Series Detail'!R28-'Series Detail'!Y28</f>
        <v>12504528.5</v>
      </c>
      <c r="D26" s="5"/>
      <c r="E26" s="5">
        <f>'Series Detail'!S28-'Series Detail'!AA28</f>
        <v>44730275</v>
      </c>
      <c r="F26" s="5"/>
      <c r="G26" s="5">
        <f>'Series Detail'!T28-'Series Detail'!AB28</f>
        <v>155825471.5</v>
      </c>
      <c r="H26" s="5"/>
      <c r="I26" s="5">
        <f>'Series Detail'!U28-'Series Detail'!AC28</f>
        <v>0</v>
      </c>
      <c r="J26" s="5"/>
      <c r="K26" s="5">
        <f t="shared" si="0"/>
        <v>213060275</v>
      </c>
      <c r="L26" s="5"/>
      <c r="M26" s="4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ht="13.8" x14ac:dyDescent="0.25">
      <c r="A27" s="8">
        <v>48014</v>
      </c>
      <c r="B27" s="8"/>
      <c r="C27" s="5">
        <f>'Series Detail'!R29-'Series Detail'!Y29</f>
        <v>3716425.6</v>
      </c>
      <c r="D27" s="5"/>
      <c r="E27" s="5">
        <f>'Series Detail'!S29-'Series Detail'!AA29</f>
        <v>44564400</v>
      </c>
      <c r="F27" s="5"/>
      <c r="G27" s="5">
        <f>'Series Detail'!T29-'Series Detail'!AB29</f>
        <v>92413574.400000006</v>
      </c>
      <c r="H27" s="5"/>
      <c r="I27" s="5">
        <f>'Series Detail'!U29-'Series Detail'!AC29</f>
        <v>0</v>
      </c>
      <c r="J27" s="5"/>
      <c r="K27" s="5">
        <f t="shared" si="0"/>
        <v>140694400</v>
      </c>
      <c r="L27" s="5"/>
      <c r="M27" s="5">
        <f>+K26+K27</f>
        <v>353754675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ht="13.8" x14ac:dyDescent="0.25">
      <c r="A28" s="8">
        <v>48197</v>
      </c>
      <c r="B28" s="8"/>
      <c r="C28" s="5">
        <f>'Series Detail'!R30-'Series Detail'!Y30</f>
        <v>9249365.4499999993</v>
      </c>
      <c r="D28" s="5"/>
      <c r="E28" s="5">
        <f>'Series Detail'!S30-'Series Detail'!AA30</f>
        <v>45974151.25</v>
      </c>
      <c r="F28" s="5"/>
      <c r="G28" s="5">
        <f>'Series Detail'!T30-'Series Detail'!AB30</f>
        <v>156470634.55000001</v>
      </c>
      <c r="H28" s="5"/>
      <c r="I28" s="5">
        <f>'Series Detail'!U30-'Series Detail'!AC30</f>
        <v>0</v>
      </c>
      <c r="J28" s="5"/>
      <c r="K28" s="5">
        <f t="shared" si="0"/>
        <v>211694151.25</v>
      </c>
      <c r="L28" s="5"/>
      <c r="M28" s="4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ht="13.8" x14ac:dyDescent="0.25">
      <c r="A29" s="8">
        <v>48380</v>
      </c>
      <c r="B29" s="8"/>
      <c r="C29" s="5">
        <f>'Series Detail'!R31-'Series Detail'!Y31</f>
        <v>3401631.2</v>
      </c>
      <c r="D29" s="5"/>
      <c r="E29" s="5">
        <f>'Series Detail'!S31-'Series Detail'!AA31</f>
        <v>45873526.25</v>
      </c>
      <c r="F29" s="5"/>
      <c r="G29" s="5">
        <f>'Series Detail'!T31-'Series Detail'!AB31</f>
        <v>92773368.799999997</v>
      </c>
      <c r="H29" s="5"/>
      <c r="I29" s="5">
        <f>'Series Detail'!U31-'Series Detail'!AC31</f>
        <v>0</v>
      </c>
      <c r="J29" s="5"/>
      <c r="K29" s="5">
        <f t="shared" si="0"/>
        <v>142048526.25</v>
      </c>
      <c r="L29" s="5"/>
      <c r="M29" s="5">
        <f>+K28+K29</f>
        <v>353742677.5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ht="13.8" x14ac:dyDescent="0.25">
      <c r="A30" s="8">
        <v>48563</v>
      </c>
      <c r="B30" s="8"/>
      <c r="C30" s="5">
        <f>'Series Detail'!R32-'Series Detail'!Y32</f>
        <v>8868731.25</v>
      </c>
      <c r="D30" s="5"/>
      <c r="E30" s="5">
        <f>'Series Detail'!S32-'Series Detail'!AA32</f>
        <v>45861401.25</v>
      </c>
      <c r="F30" s="5"/>
      <c r="G30" s="5">
        <f>'Series Detail'!T32-'Series Detail'!AB32</f>
        <v>157046268.75</v>
      </c>
      <c r="H30" s="5"/>
      <c r="I30" s="5">
        <f>'Series Detail'!U32-'Series Detail'!AC32</f>
        <v>0</v>
      </c>
      <c r="J30" s="5"/>
      <c r="K30" s="5">
        <f t="shared" si="0"/>
        <v>211776401.25</v>
      </c>
      <c r="L30" s="5"/>
      <c r="M30" s="4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3.8" x14ac:dyDescent="0.25">
      <c r="A31" s="8">
        <v>48745</v>
      </c>
      <c r="B31" s="8"/>
      <c r="C31" s="5">
        <f>'Series Detail'!R33-'Series Detail'!Y33</f>
        <v>3130112.8</v>
      </c>
      <c r="D31" s="5"/>
      <c r="E31" s="5">
        <f>'Series Detail'!S33-'Series Detail'!AA33</f>
        <v>45755901.25</v>
      </c>
      <c r="F31" s="5"/>
      <c r="G31" s="5">
        <f>'Series Detail'!T33-'Series Detail'!AB33</f>
        <v>93094887.200000003</v>
      </c>
      <c r="H31" s="5"/>
      <c r="I31" s="5">
        <f>'Series Detail'!U33-'Series Detail'!AC33</f>
        <v>0</v>
      </c>
      <c r="J31" s="5"/>
      <c r="K31" s="5">
        <f t="shared" si="0"/>
        <v>141980901.25</v>
      </c>
      <c r="L31" s="5"/>
      <c r="M31" s="5">
        <f>+K30+K31</f>
        <v>353757302.5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3.8" x14ac:dyDescent="0.25">
      <c r="A32" s="8">
        <v>48928</v>
      </c>
      <c r="B32" s="8"/>
      <c r="C32" s="5">
        <f>'Series Detail'!R34-'Series Detail'!Y34</f>
        <v>8542775.0500000007</v>
      </c>
      <c r="D32" s="5"/>
      <c r="E32" s="5">
        <f>'Series Detail'!S34-'Series Detail'!AA34</f>
        <v>45742526.25</v>
      </c>
      <c r="F32" s="5"/>
      <c r="G32" s="5">
        <f>'Series Detail'!T34-'Series Detail'!AB34</f>
        <v>157557224.94999999</v>
      </c>
      <c r="H32" s="5"/>
      <c r="I32" s="5">
        <f>'Series Detail'!U34-'Series Detail'!AC34</f>
        <v>0</v>
      </c>
      <c r="J32" s="5"/>
      <c r="K32" s="5">
        <f t="shared" si="0"/>
        <v>211842526.25</v>
      </c>
      <c r="L32" s="5"/>
      <c r="M32" s="4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3.8" x14ac:dyDescent="0.25">
      <c r="A33" s="8">
        <v>49110</v>
      </c>
      <c r="B33" s="8"/>
      <c r="C33" s="5">
        <f>'Series Detail'!R35-'Series Detail'!Y35</f>
        <v>2889956.6</v>
      </c>
      <c r="D33" s="5"/>
      <c r="E33" s="5">
        <f>'Series Detail'!S35-'Series Detail'!AA35</f>
        <v>45632401.25</v>
      </c>
      <c r="F33" s="5"/>
      <c r="G33" s="5">
        <f>'Series Detail'!T35-'Series Detail'!AB35</f>
        <v>93380043.400000006</v>
      </c>
      <c r="H33" s="5"/>
      <c r="I33" s="5">
        <f>'Series Detail'!U35-'Series Detail'!AC35</f>
        <v>0</v>
      </c>
      <c r="J33" s="5"/>
      <c r="K33" s="5">
        <f t="shared" si="0"/>
        <v>141902401.25</v>
      </c>
      <c r="L33" s="5"/>
      <c r="M33" s="5">
        <f>+K32+K33</f>
        <v>353744927.5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ht="13.8" x14ac:dyDescent="0.25">
      <c r="A34" s="8">
        <v>49293</v>
      </c>
      <c r="B34" s="8"/>
      <c r="C34" s="5">
        <f>'Series Detail'!R36-'Series Detail'!Y36</f>
        <v>8301795.1500000004</v>
      </c>
      <c r="D34" s="5"/>
      <c r="E34" s="5">
        <f>'Series Detail'!S36-'Series Detail'!AA36</f>
        <v>45617901.25</v>
      </c>
      <c r="F34" s="5"/>
      <c r="G34" s="5">
        <f>'Series Detail'!T36-'Series Detail'!AB36</f>
        <v>158013204.84999999</v>
      </c>
      <c r="H34" s="5"/>
      <c r="I34" s="5">
        <f>'Series Detail'!U36-'Series Detail'!AC36</f>
        <v>0</v>
      </c>
      <c r="J34" s="5"/>
      <c r="K34" s="5">
        <f t="shared" si="0"/>
        <v>211932901.25</v>
      </c>
      <c r="L34" s="5"/>
      <c r="M34" s="4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ht="13.8" x14ac:dyDescent="0.25">
      <c r="A35" s="8">
        <v>49475</v>
      </c>
      <c r="B35" s="8"/>
      <c r="C35" s="5">
        <f>'Series Detail'!R37-'Series Detail'!Y37</f>
        <v>2685421.2</v>
      </c>
      <c r="D35" s="5"/>
      <c r="E35" s="5">
        <f>'Series Detail'!S37-'Series Detail'!AA37</f>
        <v>45502401.25</v>
      </c>
      <c r="F35" s="5"/>
      <c r="G35" s="5">
        <f>'Series Detail'!T37-'Series Detail'!AB37</f>
        <v>93634578.799999997</v>
      </c>
      <c r="H35" s="5"/>
      <c r="I35" s="5">
        <f>'Series Detail'!U37-'Series Detail'!AC37</f>
        <v>0</v>
      </c>
      <c r="J35" s="5"/>
      <c r="K35" s="5">
        <f t="shared" si="0"/>
        <v>141822401.25</v>
      </c>
      <c r="L35" s="5"/>
      <c r="M35" s="5">
        <f>+K34+K35</f>
        <v>353755302.5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ht="13.8" x14ac:dyDescent="0.25">
      <c r="A36" s="8">
        <v>49658</v>
      </c>
      <c r="B36" s="8"/>
      <c r="C36" s="5">
        <f>'Series Detail'!R38-'Series Detail'!Y38</f>
        <v>16618870.300000001</v>
      </c>
      <c r="D36" s="5"/>
      <c r="E36" s="5">
        <f>'Series Detail'!S38-'Series Detail'!AA38</f>
        <v>45486651.25</v>
      </c>
      <c r="F36" s="5"/>
      <c r="G36" s="5">
        <f>'Series Detail'!T38-'Series Detail'!AB38</f>
        <v>164171129.69999999</v>
      </c>
      <c r="H36" s="5"/>
      <c r="I36" s="5">
        <f>'Series Detail'!U38-'Series Detail'!AC38</f>
        <v>0</v>
      </c>
      <c r="J36" s="5"/>
      <c r="K36" s="5">
        <f t="shared" si="0"/>
        <v>226276651.25</v>
      </c>
      <c r="L36" s="5"/>
      <c r="M36" s="4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ht="13.8" x14ac:dyDescent="0.25">
      <c r="A37" s="8">
        <v>49841</v>
      </c>
      <c r="B37" s="8"/>
      <c r="C37" s="5">
        <f>'Series Detail'!R39-'Series Detail'!Y39</f>
        <v>12585084.300000001</v>
      </c>
      <c r="D37" s="5"/>
      <c r="E37" s="5">
        <f>'Series Detail'!S39-'Series Detail'!AA39</f>
        <v>45371108.75</v>
      </c>
      <c r="F37" s="5"/>
      <c r="G37" s="5">
        <f>'Series Detail'!T39-'Series Detail'!AB39</f>
        <v>98339915.700000003</v>
      </c>
      <c r="H37" s="5"/>
      <c r="I37" s="5">
        <f>'Series Detail'!U39-'Series Detail'!AC39</f>
        <v>0</v>
      </c>
      <c r="J37" s="5"/>
      <c r="K37" s="5">
        <f t="shared" si="0"/>
        <v>156296108.75</v>
      </c>
      <c r="L37" s="5"/>
      <c r="M37" s="5">
        <f>+K36+K37</f>
        <v>382572760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ht="13.8" x14ac:dyDescent="0.25">
      <c r="A38" s="8">
        <v>50024</v>
      </c>
      <c r="B38" s="8"/>
      <c r="C38" s="5">
        <f>'Series Detail'!R40-'Series Detail'!Y40</f>
        <v>16084237.5</v>
      </c>
      <c r="D38" s="5"/>
      <c r="E38" s="5">
        <f>'Series Detail'!S40-'Series Detail'!AA40</f>
        <v>45353983.75</v>
      </c>
      <c r="F38" s="5"/>
      <c r="G38" s="5">
        <f>'Series Detail'!T40-'Series Detail'!AB40</f>
        <v>164935762.5</v>
      </c>
      <c r="H38" s="5"/>
      <c r="I38" s="5">
        <f>'Series Detail'!U40-'Series Detail'!AC40</f>
        <v>0</v>
      </c>
      <c r="J38" s="5"/>
      <c r="K38" s="5">
        <f t="shared" si="0"/>
        <v>226373983.75</v>
      </c>
      <c r="L38" s="5"/>
      <c r="M38" s="4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ht="13.8" x14ac:dyDescent="0.25">
      <c r="A39" s="8">
        <v>50206</v>
      </c>
      <c r="B39" s="8"/>
      <c r="C39" s="5">
        <f>'Series Detail'!R41-'Series Detail'!Y41</f>
        <v>12113489.200000001</v>
      </c>
      <c r="D39" s="5"/>
      <c r="E39" s="5">
        <f>'Series Detail'!S41-'Series Detail'!AA41</f>
        <v>45233188.75</v>
      </c>
      <c r="F39" s="5"/>
      <c r="G39" s="5">
        <f>'Series Detail'!T41-'Series Detail'!AB41</f>
        <v>98851510.799999997</v>
      </c>
      <c r="H39" s="5"/>
      <c r="I39" s="5">
        <f>'Series Detail'!U41-'Series Detail'!AC41</f>
        <v>0</v>
      </c>
      <c r="J39" s="5"/>
      <c r="K39" s="5">
        <f t="shared" si="0"/>
        <v>156198188.75</v>
      </c>
      <c r="L39" s="5"/>
      <c r="M39" s="5">
        <f>+K38+K39</f>
        <v>382572172.5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3.8" x14ac:dyDescent="0.25">
      <c r="A40" s="8">
        <v>50389</v>
      </c>
      <c r="B40" s="8"/>
      <c r="C40" s="5">
        <f>'Series Detail'!R42-'Series Detail'!Y42</f>
        <v>15593772.15</v>
      </c>
      <c r="D40" s="5"/>
      <c r="E40" s="5">
        <f>'Series Detail'!S42-'Series Detail'!AA42</f>
        <v>45214688.75</v>
      </c>
      <c r="F40" s="5"/>
      <c r="G40" s="5">
        <f>'Series Detail'!T42-'Series Detail'!AB42</f>
        <v>165641227.84999999</v>
      </c>
      <c r="H40" s="5"/>
      <c r="I40" s="5">
        <f>'Series Detail'!U42-'Series Detail'!AC42</f>
        <v>0</v>
      </c>
      <c r="J40" s="5"/>
      <c r="K40" s="5">
        <f t="shared" si="0"/>
        <v>226449688.75</v>
      </c>
      <c r="L40" s="5"/>
      <c r="M40" s="4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3.8" x14ac:dyDescent="0.25">
      <c r="A41" s="8">
        <v>50571</v>
      </c>
      <c r="B41" s="8"/>
      <c r="C41" s="5">
        <f>'Series Detail'!R43-'Series Detail'!Y43</f>
        <v>11683898</v>
      </c>
      <c r="D41" s="5"/>
      <c r="E41" s="5">
        <f>'Series Detail'!S43-'Series Detail'!AA43</f>
        <v>45088641.25</v>
      </c>
      <c r="F41" s="5"/>
      <c r="G41" s="5">
        <f>'Series Detail'!T43-'Series Detail'!AB43</f>
        <v>99346102</v>
      </c>
      <c r="H41" s="5"/>
      <c r="I41" s="5">
        <f>'Series Detail'!U43-'Series Detail'!AC43</f>
        <v>0</v>
      </c>
      <c r="J41" s="5"/>
      <c r="K41" s="5">
        <f t="shared" si="0"/>
        <v>156118641.25</v>
      </c>
      <c r="L41" s="5"/>
      <c r="M41" s="5">
        <f>+K40+K41</f>
        <v>382568330</v>
      </c>
      <c r="N41" s="40"/>
      <c r="O41" s="40"/>
      <c r="P41" s="40"/>
      <c r="Q41" s="40"/>
      <c r="R41" s="40"/>
      <c r="S41" s="40"/>
      <c r="T41" s="40"/>
      <c r="U41" s="40"/>
    </row>
    <row r="42" spans="1:24" ht="13.8" x14ac:dyDescent="0.25">
      <c r="A42" s="8">
        <v>50754</v>
      </c>
      <c r="B42" s="8"/>
      <c r="C42" s="5">
        <f>'Series Detail'!R44-'Series Detail'!Y44</f>
        <v>15116522.100000001</v>
      </c>
      <c r="D42" s="5"/>
      <c r="E42" s="5">
        <f>'Series Detail'!S44-'Series Detail'!AA44</f>
        <v>45068641.25</v>
      </c>
      <c r="F42" s="5"/>
      <c r="G42" s="5">
        <f>'Series Detail'!T44-'Series Detail'!AB44</f>
        <v>166353477.89999998</v>
      </c>
      <c r="H42" s="5"/>
      <c r="I42" s="5">
        <f>'Series Detail'!U44-'Series Detail'!AC44</f>
        <v>0</v>
      </c>
      <c r="J42" s="5"/>
      <c r="K42" s="5">
        <f t="shared" si="0"/>
        <v>226538641.24999997</v>
      </c>
      <c r="L42" s="5"/>
      <c r="M42" s="4"/>
      <c r="N42" s="40"/>
      <c r="O42" s="40"/>
      <c r="P42" s="40"/>
      <c r="Q42" s="40"/>
      <c r="R42" s="40"/>
      <c r="S42" s="40"/>
      <c r="T42" s="40"/>
      <c r="U42" s="40"/>
    </row>
    <row r="43" spans="1:24" ht="13.8" x14ac:dyDescent="0.25">
      <c r="A43" s="8">
        <v>50936</v>
      </c>
      <c r="B43" s="8"/>
      <c r="C43" s="5">
        <f>'Series Detail'!R45-'Series Detail'!Y45</f>
        <v>11282906.85</v>
      </c>
      <c r="D43" s="5"/>
      <c r="E43" s="5">
        <f>'Series Detail'!S45-'Series Detail'!AA45</f>
        <v>44934002.5</v>
      </c>
      <c r="F43" s="5"/>
      <c r="G43" s="5">
        <f>'Series Detail'!T45-'Series Detail'!AB45</f>
        <v>99817093.149999991</v>
      </c>
      <c r="H43" s="5"/>
      <c r="I43" s="5">
        <f>'Series Detail'!U45-'Series Detail'!AC45</f>
        <v>0</v>
      </c>
      <c r="J43" s="5"/>
      <c r="K43" s="5">
        <f t="shared" si="0"/>
        <v>156034002.5</v>
      </c>
      <c r="L43" s="5"/>
      <c r="M43" s="5">
        <f>+K42+K43</f>
        <v>382572643.75</v>
      </c>
      <c r="N43" s="40"/>
      <c r="O43" s="40"/>
      <c r="P43" s="40"/>
      <c r="Q43" s="40"/>
      <c r="R43" s="40"/>
      <c r="S43" s="40"/>
      <c r="T43" s="40"/>
      <c r="U43" s="40"/>
    </row>
    <row r="44" spans="1:24" ht="13.8" x14ac:dyDescent="0.25">
      <c r="A44" s="8">
        <v>51119</v>
      </c>
      <c r="B44" s="8"/>
      <c r="C44" s="5">
        <f>'Series Detail'!R46-'Series Detail'!Y46</f>
        <v>14710901.649999999</v>
      </c>
      <c r="D44" s="5"/>
      <c r="E44" s="5">
        <f>'Series Detail'!S46-'Series Detail'!AA46</f>
        <v>44912377.5</v>
      </c>
      <c r="F44" s="5"/>
      <c r="G44" s="5">
        <f>'Series Detail'!T46-'Series Detail'!AB46</f>
        <v>166994098.35000002</v>
      </c>
      <c r="H44" s="5"/>
      <c r="I44" s="5">
        <f>'Series Detail'!U46-'Series Detail'!AC46</f>
        <v>0</v>
      </c>
      <c r="J44" s="5"/>
      <c r="K44" s="5">
        <f t="shared" si="0"/>
        <v>226617377.50000003</v>
      </c>
      <c r="L44" s="5"/>
      <c r="M44" s="4"/>
      <c r="N44" s="40"/>
      <c r="O44" s="40"/>
      <c r="P44" s="40"/>
      <c r="Q44" s="40"/>
      <c r="R44" s="40"/>
      <c r="S44" s="40"/>
      <c r="T44" s="40"/>
      <c r="U44" s="40"/>
    </row>
    <row r="45" spans="1:24" ht="13.8" x14ac:dyDescent="0.25">
      <c r="A45" s="8">
        <v>51302</v>
      </c>
      <c r="B45" s="8"/>
      <c r="C45" s="5">
        <f>'Series Detail'!R47-'Series Detail'!Y47</f>
        <v>10891510.299999999</v>
      </c>
      <c r="D45" s="5"/>
      <c r="E45" s="5">
        <f>'Series Detail'!S47-'Series Detail'!AA47</f>
        <v>44771627.5</v>
      </c>
      <c r="F45" s="5"/>
      <c r="G45" s="5">
        <f>'Series Detail'!T47-'Series Detail'!AB47</f>
        <v>100288489.7</v>
      </c>
      <c r="H45" s="5"/>
      <c r="I45" s="5">
        <f>'Series Detail'!U47-'Series Detail'!AC47</f>
        <v>0</v>
      </c>
      <c r="J45" s="5"/>
      <c r="K45" s="5">
        <f t="shared" si="0"/>
        <v>155951627.5</v>
      </c>
      <c r="L45" s="5"/>
      <c r="M45" s="5">
        <f>+K44+K45</f>
        <v>382569005</v>
      </c>
      <c r="N45" s="40"/>
      <c r="O45" s="40"/>
      <c r="P45" s="40"/>
      <c r="Q45" s="40"/>
      <c r="R45" s="40"/>
      <c r="S45" s="40"/>
      <c r="T45" s="40"/>
      <c r="U45" s="40"/>
    </row>
    <row r="46" spans="1:24" ht="13.8" x14ac:dyDescent="0.25">
      <c r="A46" s="8">
        <v>51485</v>
      </c>
      <c r="B46" s="8"/>
      <c r="C46" s="5">
        <f>'Series Detail'!R48-'Series Detail'!Y48</f>
        <v>14347759.35</v>
      </c>
      <c r="D46" s="5"/>
      <c r="E46" s="5">
        <f>'Series Detail'!S48-'Series Detail'!AA48</f>
        <v>44748377.5</v>
      </c>
      <c r="F46" s="5"/>
      <c r="G46" s="5">
        <f>'Series Detail'!T48-'Series Detail'!AB48</f>
        <v>167632240.65000001</v>
      </c>
      <c r="H46" s="5"/>
      <c r="I46" s="5">
        <f>'Series Detail'!U48-'Series Detail'!AC48</f>
        <v>0</v>
      </c>
      <c r="J46" s="5"/>
      <c r="K46" s="5">
        <f t="shared" si="0"/>
        <v>226728377.5</v>
      </c>
      <c r="L46" s="5"/>
      <c r="M46" s="4"/>
      <c r="N46" s="40"/>
      <c r="O46" s="40"/>
      <c r="P46" s="40"/>
      <c r="Q46" s="40"/>
      <c r="R46" s="40"/>
      <c r="S46" s="40"/>
      <c r="T46" s="40"/>
      <c r="U46" s="40"/>
    </row>
    <row r="47" spans="1:24" ht="13.8" x14ac:dyDescent="0.25">
      <c r="A47" s="8">
        <v>51667</v>
      </c>
      <c r="B47" s="8"/>
      <c r="C47" s="5">
        <f>'Series Detail'!R49-'Series Detail'!Y49</f>
        <v>23296887.5</v>
      </c>
      <c r="D47" s="5"/>
      <c r="E47" s="5">
        <f>'Series Detail'!S49-'Series Detail'!AA49</f>
        <v>44601148.75</v>
      </c>
      <c r="F47" s="5"/>
      <c r="G47" s="5">
        <f>'Series Detail'!T49-'Series Detail'!AB49</f>
        <v>87942969.099999994</v>
      </c>
      <c r="H47" s="5"/>
      <c r="I47" s="5">
        <f>'Series Detail'!U49-'Series Detail'!AC49</f>
        <v>0</v>
      </c>
      <c r="J47" s="5"/>
      <c r="K47" s="5">
        <f t="shared" si="0"/>
        <v>155841005.34999999</v>
      </c>
      <c r="L47" s="5"/>
      <c r="M47" s="5">
        <f>+K46+K47</f>
        <v>382569382.85000002</v>
      </c>
      <c r="N47" s="40"/>
      <c r="O47" s="40"/>
      <c r="P47" s="40"/>
      <c r="Q47" s="40"/>
      <c r="R47" s="40"/>
      <c r="S47" s="40"/>
      <c r="T47" s="40"/>
      <c r="U47" s="40"/>
    </row>
    <row r="48" spans="1:24" ht="13.8" x14ac:dyDescent="0.25">
      <c r="A48" s="8">
        <v>51850</v>
      </c>
      <c r="B48" s="8"/>
      <c r="C48" s="5">
        <f>'Series Detail'!R50-'Series Detail'!Y50</f>
        <v>146610181</v>
      </c>
      <c r="D48" s="5"/>
      <c r="E48" s="5">
        <f>'Series Detail'!S50-'Series Detail'!AA50</f>
        <v>44577773.75</v>
      </c>
      <c r="F48" s="5"/>
      <c r="G48" s="5">
        <f>'Series Detail'!T50-'Series Detail'!AB50</f>
        <v>39654819</v>
      </c>
      <c r="H48" s="5"/>
      <c r="I48" s="5">
        <f>'Series Detail'!U50-'Series Detail'!AC50</f>
        <v>0</v>
      </c>
      <c r="J48" s="5"/>
      <c r="K48" s="5">
        <f t="shared" si="0"/>
        <v>230842773.75</v>
      </c>
      <c r="L48" s="5"/>
      <c r="M48" s="4"/>
      <c r="N48" s="40"/>
      <c r="O48" s="40"/>
      <c r="P48" s="40"/>
      <c r="Q48" s="40"/>
      <c r="R48" s="40"/>
      <c r="S48" s="40"/>
      <c r="T48" s="40"/>
      <c r="U48" s="40"/>
    </row>
    <row r="49" spans="1:21" ht="13.8" x14ac:dyDescent="0.25">
      <c r="A49" s="8">
        <v>52032</v>
      </c>
      <c r="B49" s="8"/>
      <c r="C49" s="5">
        <f>'Series Detail'!R51-'Series Detail'!Y51</f>
        <v>109860000</v>
      </c>
      <c r="D49" s="5"/>
      <c r="E49" s="5">
        <f>'Series Detail'!S51-'Series Detail'!AA51</f>
        <v>41869481.25</v>
      </c>
      <c r="F49" s="5"/>
      <c r="G49" s="5">
        <f>'Series Detail'!T51-'Series Detail'!AB51</f>
        <v>0</v>
      </c>
      <c r="H49" s="5"/>
      <c r="I49" s="5">
        <f>'Series Detail'!U51-'Series Detail'!AC51</f>
        <v>0</v>
      </c>
      <c r="J49" s="5"/>
      <c r="K49" s="5">
        <f t="shared" si="0"/>
        <v>151729481.25</v>
      </c>
      <c r="L49" s="5"/>
      <c r="M49" s="5">
        <f>+K48+K49</f>
        <v>382572255</v>
      </c>
      <c r="N49" s="40"/>
      <c r="O49" s="40"/>
      <c r="P49" s="40"/>
      <c r="Q49" s="40"/>
      <c r="R49" s="40"/>
      <c r="S49" s="40"/>
      <c r="T49" s="40"/>
      <c r="U49" s="40"/>
    </row>
    <row r="50" spans="1:21" ht="13.8" x14ac:dyDescent="0.25">
      <c r="A50" s="8">
        <v>52215</v>
      </c>
      <c r="B50" s="8"/>
      <c r="C50" s="5">
        <f>'Series Detail'!R52-'Series Detail'!Y52</f>
        <v>34993967.5</v>
      </c>
      <c r="D50" s="5"/>
      <c r="E50" s="5">
        <f>'Series Detail'!S52-'Series Detail'!AA52</f>
        <v>39344731.25</v>
      </c>
      <c r="F50" s="5"/>
      <c r="G50" s="5">
        <f>'Series Detail'!T52-'Series Detail'!AB52</f>
        <v>2206032.5</v>
      </c>
      <c r="H50" s="5"/>
      <c r="I50" s="5">
        <f>'Series Detail'!U52-'Series Detail'!AC52</f>
        <v>0</v>
      </c>
      <c r="J50" s="5"/>
      <c r="K50" s="5">
        <f t="shared" si="0"/>
        <v>76544731.25</v>
      </c>
      <c r="L50" s="5"/>
      <c r="M50" s="4"/>
      <c r="N50" s="40"/>
      <c r="O50" s="40"/>
      <c r="P50" s="40"/>
      <c r="Q50" s="40"/>
      <c r="R50" s="40"/>
      <c r="S50" s="40"/>
      <c r="T50" s="40"/>
      <c r="U50" s="40"/>
    </row>
    <row r="51" spans="1:21" ht="13.8" x14ac:dyDescent="0.25">
      <c r="A51" s="8">
        <v>52397</v>
      </c>
      <c r="B51" s="8"/>
      <c r="C51" s="5">
        <f>'Series Detail'!R53-'Series Detail'!Y53</f>
        <v>36068329.5</v>
      </c>
      <c r="D51" s="5"/>
      <c r="E51" s="5">
        <f>'Series Detail'!S53-'Series Detail'!AA53</f>
        <v>38557750</v>
      </c>
      <c r="F51" s="5"/>
      <c r="G51" s="5">
        <f>'Series Detail'!T53-'Series Detail'!AB53</f>
        <v>231401670.5</v>
      </c>
      <c r="H51" s="5"/>
      <c r="I51" s="5">
        <f>'Series Detail'!U53-'Series Detail'!AC53</f>
        <v>0</v>
      </c>
      <c r="J51" s="5"/>
      <c r="K51" s="5">
        <f t="shared" si="0"/>
        <v>306027750</v>
      </c>
      <c r="L51" s="5"/>
      <c r="M51" s="5">
        <f>+K50+K51</f>
        <v>382572481.25</v>
      </c>
      <c r="N51" s="40"/>
      <c r="O51" s="40"/>
      <c r="P51" s="40"/>
      <c r="Q51" s="40"/>
      <c r="R51" s="40"/>
      <c r="S51" s="40"/>
      <c r="T51" s="40"/>
      <c r="U51" s="40"/>
    </row>
    <row r="52" spans="1:21" ht="13.8" x14ac:dyDescent="0.25">
      <c r="A52" s="8">
        <v>52580</v>
      </c>
      <c r="B52" s="8"/>
      <c r="C52" s="5">
        <f>'Series Detail'!R54-'Series Detail'!Y54</f>
        <v>36458537.600000001</v>
      </c>
      <c r="D52" s="5"/>
      <c r="E52" s="5">
        <f>'Series Detail'!S54-'Series Detail'!AA54</f>
        <v>38557750</v>
      </c>
      <c r="F52" s="5"/>
      <c r="G52" s="5">
        <f>'Series Detail'!T54-'Series Detail'!AB54</f>
        <v>2351462.3999999999</v>
      </c>
      <c r="H52" s="5"/>
      <c r="I52" s="5">
        <f>'Series Detail'!U54-'Series Detail'!AC54</f>
        <v>0</v>
      </c>
      <c r="J52" s="5"/>
      <c r="K52" s="5">
        <f t="shared" si="0"/>
        <v>77367750</v>
      </c>
      <c r="L52" s="5"/>
      <c r="M52" s="4"/>
      <c r="N52" s="40"/>
      <c r="O52" s="40"/>
      <c r="P52" s="40"/>
      <c r="Q52" s="40"/>
      <c r="R52" s="40"/>
      <c r="S52" s="40"/>
      <c r="T52" s="40"/>
      <c r="U52" s="40"/>
    </row>
    <row r="53" spans="1:21" ht="13.8" x14ac:dyDescent="0.25">
      <c r="A53" s="8">
        <v>52763</v>
      </c>
      <c r="B53" s="8"/>
      <c r="C53" s="5">
        <f>'Series Detail'!R55-'Series Detail'!Y55</f>
        <v>33701220</v>
      </c>
      <c r="D53" s="5"/>
      <c r="E53" s="5">
        <f>'Series Detail'!S55-'Series Detail'!AA55</f>
        <v>37733965</v>
      </c>
      <c r="F53" s="5"/>
      <c r="G53" s="5">
        <f>'Series Detail'!T55-'Series Detail'!AB55</f>
        <v>233768780</v>
      </c>
      <c r="H53" s="5"/>
      <c r="I53" s="5">
        <f>'Series Detail'!U55-'Series Detail'!AC55</f>
        <v>0</v>
      </c>
      <c r="J53" s="5"/>
      <c r="K53" s="5">
        <f t="shared" si="0"/>
        <v>305203965</v>
      </c>
      <c r="L53" s="5"/>
      <c r="M53" s="5">
        <f>+K52+K53</f>
        <v>382571715</v>
      </c>
      <c r="N53" s="40"/>
      <c r="O53" s="40"/>
      <c r="P53" s="40"/>
      <c r="Q53" s="40"/>
      <c r="R53" s="40"/>
      <c r="S53" s="40"/>
      <c r="T53" s="40"/>
      <c r="U53" s="40"/>
    </row>
    <row r="54" spans="1:21" ht="13.8" x14ac:dyDescent="0.25">
      <c r="A54" s="8">
        <v>52946</v>
      </c>
      <c r="B54" s="8"/>
      <c r="C54" s="5">
        <f>'Series Detail'!R56-'Series Detail'!Y56</f>
        <v>38027577.600000001</v>
      </c>
      <c r="D54" s="5"/>
      <c r="E54" s="5">
        <f>'Series Detail'!S56-'Series Detail'!AA56</f>
        <v>37733965</v>
      </c>
      <c r="F54" s="5"/>
      <c r="G54" s="5">
        <f>'Series Detail'!T56-'Series Detail'!AB56</f>
        <v>2472422.3999999999</v>
      </c>
      <c r="H54" s="5"/>
      <c r="I54" s="5">
        <f>'Series Detail'!U56-'Series Detail'!AC56</f>
        <v>0</v>
      </c>
      <c r="J54" s="5"/>
      <c r="K54" s="5">
        <f t="shared" si="0"/>
        <v>78233965</v>
      </c>
      <c r="L54" s="5"/>
      <c r="M54" s="4"/>
      <c r="N54" s="40"/>
      <c r="O54" s="40"/>
      <c r="P54" s="40"/>
      <c r="Q54" s="40"/>
      <c r="R54" s="40"/>
      <c r="S54" s="40"/>
      <c r="T54" s="40"/>
      <c r="U54" s="40"/>
    </row>
    <row r="55" spans="1:21" ht="13.8" x14ac:dyDescent="0.25">
      <c r="A55" s="8">
        <v>53128</v>
      </c>
      <c r="B55" s="8"/>
      <c r="C55" s="5">
        <f>'Series Detail'!R57-'Series Detail'!Y57</f>
        <v>31689253.199999999</v>
      </c>
      <c r="D55" s="5"/>
      <c r="E55" s="5">
        <f>'Series Detail'!S57-'Series Detail'!AA57</f>
        <v>36873917.5</v>
      </c>
      <c r="F55" s="5"/>
      <c r="G55" s="5">
        <f>'Series Detail'!T57-'Series Detail'!AB57</f>
        <v>235775746.80000001</v>
      </c>
      <c r="H55" s="5"/>
      <c r="I55" s="5">
        <f>'Series Detail'!U57-'Series Detail'!AC57</f>
        <v>0</v>
      </c>
      <c r="J55" s="5"/>
      <c r="K55" s="5">
        <f t="shared" si="0"/>
        <v>304338917.5</v>
      </c>
      <c r="L55" s="5"/>
      <c r="M55" s="5">
        <f>+K54+K55</f>
        <v>382572882.5</v>
      </c>
      <c r="N55" s="40"/>
      <c r="O55" s="40"/>
      <c r="P55" s="40"/>
      <c r="Q55" s="40"/>
      <c r="R55" s="40"/>
      <c r="S55" s="40"/>
      <c r="T55" s="40"/>
      <c r="U55" s="40"/>
    </row>
    <row r="56" spans="1:21" ht="13.8" x14ac:dyDescent="0.25">
      <c r="A56" s="8">
        <v>53311</v>
      </c>
      <c r="B56" s="8"/>
      <c r="C56" s="5">
        <f>'Series Detail'!R58-'Series Detail'!Y58</f>
        <v>39654198.399999999</v>
      </c>
      <c r="D56" s="5"/>
      <c r="E56" s="5">
        <f>'Series Detail'!S58-'Series Detail'!AA58</f>
        <v>36873917.5</v>
      </c>
      <c r="F56" s="5"/>
      <c r="G56" s="5">
        <f>'Series Detail'!T58-'Series Detail'!AB58</f>
        <v>2595801.6</v>
      </c>
      <c r="H56" s="5"/>
      <c r="I56" s="5">
        <f>'Series Detail'!U58-'Series Detail'!AC58</f>
        <v>0</v>
      </c>
      <c r="J56" s="5"/>
      <c r="K56" s="5">
        <f t="shared" si="0"/>
        <v>79123917.5</v>
      </c>
      <c r="L56" s="5"/>
      <c r="M56" s="4"/>
      <c r="N56" s="40"/>
      <c r="O56" s="40"/>
      <c r="P56" s="40"/>
      <c r="Q56" s="40"/>
      <c r="R56" s="40"/>
      <c r="S56" s="40"/>
      <c r="T56" s="40"/>
      <c r="U56" s="40"/>
    </row>
    <row r="57" spans="1:21" ht="13.8" x14ac:dyDescent="0.25">
      <c r="A57" s="8">
        <v>53493</v>
      </c>
      <c r="B57" s="8"/>
      <c r="C57" s="5">
        <f>'Series Detail'!R59-'Series Detail'!Y59</f>
        <v>29798832.699999999</v>
      </c>
      <c r="D57" s="5"/>
      <c r="E57" s="5">
        <f>'Series Detail'!S59-'Series Detail'!AA59</f>
        <v>35976358.75</v>
      </c>
      <c r="F57" s="5"/>
      <c r="G57" s="5">
        <f>'Series Detail'!T59-'Series Detail'!AB59</f>
        <v>237671167.30000001</v>
      </c>
      <c r="H57" s="5"/>
      <c r="I57" s="5">
        <f>'Series Detail'!U59-'Series Detail'!AC59</f>
        <v>0</v>
      </c>
      <c r="J57" s="5"/>
      <c r="K57" s="5">
        <f t="shared" si="0"/>
        <v>303446358.75</v>
      </c>
      <c r="L57" s="5"/>
      <c r="M57" s="5">
        <f>+K56+K57</f>
        <v>382570276.25</v>
      </c>
      <c r="N57" s="40"/>
      <c r="O57" s="40"/>
      <c r="P57" s="40"/>
      <c r="Q57" s="40"/>
      <c r="R57" s="40"/>
      <c r="S57" s="40"/>
      <c r="T57" s="40"/>
      <c r="U57" s="40"/>
    </row>
    <row r="58" spans="1:21" ht="13.8" x14ac:dyDescent="0.25">
      <c r="A58" s="8">
        <v>53676</v>
      </c>
      <c r="B58" s="8"/>
      <c r="C58" s="5">
        <f>'Series Detail'!R60-'Series Detail'!Y60</f>
        <v>96611142.400000006</v>
      </c>
      <c r="D58" s="5"/>
      <c r="E58" s="5">
        <f>'Series Detail'!S60-'Series Detail'!AA60</f>
        <v>35976358.75</v>
      </c>
      <c r="F58" s="5"/>
      <c r="G58" s="5">
        <f>'Series Detail'!T60-'Series Detail'!AB60</f>
        <v>2728857.6000000001</v>
      </c>
      <c r="H58" s="5"/>
      <c r="I58" s="5">
        <f>'Series Detail'!U60-'Series Detail'!AC60</f>
        <v>0</v>
      </c>
      <c r="J58" s="5"/>
      <c r="K58" s="5">
        <f t="shared" si="0"/>
        <v>135316358.75</v>
      </c>
      <c r="L58" s="5"/>
      <c r="M58" s="4"/>
      <c r="N58" s="40"/>
      <c r="O58" s="40"/>
      <c r="P58" s="40"/>
      <c r="Q58" s="40"/>
      <c r="R58" s="40"/>
      <c r="S58" s="40"/>
      <c r="T58" s="40"/>
      <c r="U58" s="40"/>
    </row>
    <row r="59" spans="1:21" ht="13.8" x14ac:dyDescent="0.25">
      <c r="A59" s="8">
        <v>53858</v>
      </c>
      <c r="B59" s="8"/>
      <c r="C59" s="5">
        <f>'Series Detail'!R61-'Series Detail'!Y61</f>
        <v>22376212.199999999</v>
      </c>
      <c r="D59" s="5"/>
      <c r="E59" s="5">
        <f>'Series Detail'!S61-'Series Detail'!AA61</f>
        <v>33658043.75</v>
      </c>
      <c r="F59" s="5"/>
      <c r="G59" s="5">
        <f>'Series Detail'!T61-'Series Detail'!AB61</f>
        <v>191218787.80000001</v>
      </c>
      <c r="H59" s="5"/>
      <c r="I59" s="5">
        <f>'Series Detail'!U61-'Series Detail'!AC61</f>
        <v>0</v>
      </c>
      <c r="J59" s="5"/>
      <c r="K59" s="5">
        <f t="shared" si="0"/>
        <v>247253043.75</v>
      </c>
      <c r="L59" s="5"/>
      <c r="M59" s="5">
        <f>+K58+K59</f>
        <v>382569402.5</v>
      </c>
      <c r="N59" s="40"/>
      <c r="O59" s="40"/>
      <c r="P59" s="40"/>
      <c r="Q59" s="40"/>
      <c r="R59" s="40"/>
      <c r="S59" s="40"/>
      <c r="T59" s="40"/>
      <c r="U59" s="40"/>
    </row>
    <row r="60" spans="1:21" ht="13.8" x14ac:dyDescent="0.25">
      <c r="A60" s="8">
        <v>54041</v>
      </c>
      <c r="B60" s="8"/>
      <c r="C60" s="5">
        <f>'Series Detail'!R62-'Series Detail'!Y62</f>
        <v>195348248</v>
      </c>
      <c r="D60" s="5"/>
      <c r="E60" s="5">
        <f>'Series Detail'!S62-'Series Detail'!AA62</f>
        <v>33658043.75</v>
      </c>
      <c r="F60" s="5"/>
      <c r="G60" s="5">
        <f>'Series Detail'!T62-'Series Detail'!AB62</f>
        <v>2866752</v>
      </c>
      <c r="H60" s="5"/>
      <c r="I60" s="5">
        <f>'Series Detail'!U62-'Series Detail'!AC62</f>
        <v>0</v>
      </c>
      <c r="J60" s="5"/>
      <c r="K60" s="5">
        <f t="shared" si="0"/>
        <v>231873043.75</v>
      </c>
      <c r="L60" s="5"/>
      <c r="M60" s="4"/>
      <c r="N60" s="40"/>
      <c r="O60" s="40"/>
      <c r="P60" s="40"/>
      <c r="Q60" s="40"/>
      <c r="R60" s="40"/>
      <c r="S60" s="40"/>
      <c r="T60" s="40"/>
      <c r="U60" s="40"/>
    </row>
    <row r="61" spans="1:21" ht="13.8" x14ac:dyDescent="0.25">
      <c r="A61" s="8">
        <v>54224</v>
      </c>
      <c r="B61" s="8"/>
      <c r="C61" s="5">
        <f>'Series Detail'!R63-'Series Detail'!Y63</f>
        <v>121875000</v>
      </c>
      <c r="D61" s="5"/>
      <c r="E61" s="5">
        <f>'Series Detail'!S63-'Series Detail'!AA63</f>
        <v>28824225</v>
      </c>
      <c r="F61" s="5"/>
      <c r="G61" s="5">
        <f>'Series Detail'!T63-'Series Detail'!AB63</f>
        <v>0</v>
      </c>
      <c r="H61" s="5"/>
      <c r="I61" s="5">
        <f>'Series Detail'!U63-'Series Detail'!AC63</f>
        <v>0</v>
      </c>
      <c r="J61" s="5"/>
      <c r="K61" s="5">
        <f t="shared" si="0"/>
        <v>150699225</v>
      </c>
      <c r="L61" s="5"/>
      <c r="M61" s="5">
        <f>+K60+K61</f>
        <v>382572268.75</v>
      </c>
      <c r="N61" s="40"/>
      <c r="O61" s="40"/>
      <c r="P61" s="40"/>
      <c r="Q61" s="40"/>
      <c r="R61" s="40"/>
      <c r="S61" s="40"/>
      <c r="T61" s="40"/>
      <c r="U61" s="40"/>
    </row>
    <row r="62" spans="1:21" ht="13.8" x14ac:dyDescent="0.25">
      <c r="A62" s="8">
        <v>54407</v>
      </c>
      <c r="B62" s="8"/>
      <c r="C62" s="5">
        <f>'Series Detail'!R64-'Series Detail'!Y64</f>
        <v>205370000</v>
      </c>
      <c r="D62" s="5"/>
      <c r="E62" s="5">
        <f>'Series Detail'!S64-'Series Detail'!AA64</f>
        <v>26200875</v>
      </c>
      <c r="F62" s="5"/>
      <c r="G62" s="5">
        <f>'Series Detail'!T64-'Series Detail'!AB64</f>
        <v>0</v>
      </c>
      <c r="H62" s="5"/>
      <c r="I62" s="5">
        <f>'Series Detail'!U64-'Series Detail'!AC64</f>
        <v>0</v>
      </c>
      <c r="J62" s="5"/>
      <c r="K62" s="5">
        <f t="shared" si="0"/>
        <v>231570875</v>
      </c>
      <c r="L62" s="5"/>
      <c r="M62" s="4"/>
      <c r="N62" s="40"/>
      <c r="O62" s="40"/>
      <c r="P62" s="40"/>
      <c r="Q62" s="40"/>
      <c r="R62" s="40"/>
      <c r="S62" s="40"/>
      <c r="T62" s="40"/>
      <c r="U62" s="40"/>
    </row>
    <row r="63" spans="1:21" ht="13.8" x14ac:dyDescent="0.25">
      <c r="A63" s="8">
        <v>54589</v>
      </c>
      <c r="B63" s="8"/>
      <c r="C63" s="5">
        <f>'Series Detail'!R65-'Series Detail'!Y65</f>
        <v>124339595.3</v>
      </c>
      <c r="D63" s="5"/>
      <c r="E63" s="5">
        <f>'Series Detail'!S65-'Series Detail'!AA65</f>
        <v>21777300</v>
      </c>
      <c r="F63" s="5"/>
      <c r="G63" s="5">
        <f>'Series Detail'!T65-'Series Detail'!AB65</f>
        <v>4883964</v>
      </c>
      <c r="H63" s="5"/>
      <c r="I63" s="5">
        <f>'Series Detail'!U65-'Series Detail'!AC65</f>
        <v>0</v>
      </c>
      <c r="J63" s="5"/>
      <c r="K63" s="5">
        <f t="shared" si="0"/>
        <v>151000859.30000001</v>
      </c>
      <c r="L63" s="5"/>
      <c r="M63" s="5">
        <f>+K62+K63</f>
        <v>382571734.30000001</v>
      </c>
      <c r="N63" s="40"/>
      <c r="O63" s="40"/>
      <c r="P63" s="40"/>
      <c r="Q63" s="40"/>
      <c r="R63" s="40"/>
      <c r="S63" s="40"/>
      <c r="T63" s="40"/>
      <c r="U63" s="40"/>
    </row>
    <row r="64" spans="1:21" ht="13.8" x14ac:dyDescent="0.25">
      <c r="A64" s="8">
        <v>54772</v>
      </c>
      <c r="B64" s="8"/>
      <c r="C64" s="5">
        <f>'Series Detail'!R66-'Series Detail'!Y66</f>
        <v>168226263.55000001</v>
      </c>
      <c r="D64" s="5"/>
      <c r="E64" s="5">
        <f>'Series Detail'!S66-'Series Detail'!AA66</f>
        <v>19128375</v>
      </c>
      <c r="F64" s="5"/>
      <c r="G64" s="5">
        <f>'Series Detail'!T66-'Series Detail'!AB66</f>
        <v>43898910.299999997</v>
      </c>
      <c r="H64" s="5"/>
      <c r="I64" s="5">
        <f>'Series Detail'!U66-'Series Detail'!AC66</f>
        <v>0</v>
      </c>
      <c r="J64" s="5"/>
      <c r="K64" s="5">
        <f t="shared" si="0"/>
        <v>231253548.85000002</v>
      </c>
      <c r="L64" s="5"/>
      <c r="M64" s="4"/>
      <c r="N64" s="40"/>
      <c r="O64" s="40"/>
      <c r="P64" s="40"/>
      <c r="Q64" s="40"/>
      <c r="R64" s="40"/>
      <c r="S64" s="40"/>
      <c r="T64" s="40"/>
      <c r="U64" s="40"/>
    </row>
    <row r="65" spans="1:21" ht="13.8" x14ac:dyDescent="0.25">
      <c r="A65" s="8">
        <v>54954</v>
      </c>
      <c r="B65" s="8"/>
      <c r="C65" s="5">
        <f>'Series Detail'!R67-'Series Detail'!Y67</f>
        <v>135605000</v>
      </c>
      <c r="D65" s="5"/>
      <c r="E65" s="5">
        <f>'Series Detail'!S67-'Series Detail'!AA67</f>
        <v>15712350</v>
      </c>
      <c r="F65" s="5"/>
      <c r="G65" s="5">
        <f>'Series Detail'!T67-'Series Detail'!AB67</f>
        <v>0</v>
      </c>
      <c r="H65" s="5"/>
      <c r="I65" s="5">
        <f>'Series Detail'!U67-'Series Detail'!AC67</f>
        <v>0</v>
      </c>
      <c r="J65" s="5"/>
      <c r="K65" s="5">
        <f t="shared" si="0"/>
        <v>151317350</v>
      </c>
      <c r="L65" s="5"/>
      <c r="M65" s="5">
        <f>+K64+K65</f>
        <v>382570898.85000002</v>
      </c>
      <c r="N65" s="40"/>
      <c r="O65" s="40"/>
      <c r="P65" s="40"/>
      <c r="Q65" s="40"/>
      <c r="R65" s="40"/>
      <c r="S65" s="40"/>
      <c r="T65" s="40"/>
      <c r="U65" s="40"/>
    </row>
    <row r="66" spans="1:21" ht="13.8" x14ac:dyDescent="0.25">
      <c r="A66" s="8">
        <v>55137</v>
      </c>
      <c r="B66" s="8"/>
      <c r="C66" s="5">
        <f>'Series Detail'!R68-'Series Detail'!Y68</f>
        <v>47170714.299999997</v>
      </c>
      <c r="D66" s="5"/>
      <c r="E66" s="5">
        <f>'Series Detail'!S68-'Series Detail'!AA68</f>
        <v>12820250</v>
      </c>
      <c r="F66" s="5"/>
      <c r="G66" s="5">
        <f>'Series Detail'!T68-'Series Detail'!AB68</f>
        <v>170938578.30000001</v>
      </c>
      <c r="H66" s="5"/>
      <c r="I66" s="5">
        <f>'Series Detail'!U68-'Series Detail'!AC68</f>
        <v>0</v>
      </c>
      <c r="J66" s="5"/>
      <c r="K66" s="5">
        <f t="shared" si="0"/>
        <v>230929542.60000002</v>
      </c>
      <c r="L66" s="5"/>
      <c r="M66" s="4"/>
      <c r="N66" s="40"/>
      <c r="O66" s="40"/>
      <c r="P66" s="40"/>
      <c r="Q66" s="40"/>
      <c r="R66" s="40"/>
      <c r="S66" s="40"/>
      <c r="T66" s="40"/>
      <c r="U66" s="40"/>
    </row>
    <row r="67" spans="1:21" ht="13.8" x14ac:dyDescent="0.25">
      <c r="A67" s="8">
        <v>55319</v>
      </c>
      <c r="B67" s="8"/>
      <c r="C67" s="5">
        <f>'Series Detail'!R69-'Series Detail'!Y69</f>
        <v>28148139.350000001</v>
      </c>
      <c r="D67" s="5"/>
      <c r="E67" s="5">
        <f>'Series Detail'!S69-'Series Detail'!AA69</f>
        <v>12309875</v>
      </c>
      <c r="F67" s="5"/>
      <c r="G67" s="5">
        <f>'Series Detail'!T69-'Series Detail'!AB69</f>
        <v>111183089.55</v>
      </c>
      <c r="H67" s="5"/>
      <c r="I67" s="5">
        <f>'Series Detail'!U69-'Series Detail'!AC69</f>
        <v>0</v>
      </c>
      <c r="J67" s="5"/>
      <c r="K67" s="5">
        <f t="shared" si="0"/>
        <v>151641103.90000001</v>
      </c>
      <c r="L67" s="5"/>
      <c r="M67" s="5">
        <f>+K66+K67</f>
        <v>382570646.5</v>
      </c>
      <c r="N67" s="40"/>
      <c r="O67" s="40"/>
      <c r="P67" s="40"/>
      <c r="Q67" s="40"/>
      <c r="R67" s="40"/>
      <c r="S67" s="40"/>
      <c r="T67" s="40"/>
      <c r="U67" s="40"/>
    </row>
    <row r="68" spans="1:21" ht="13.8" x14ac:dyDescent="0.25">
      <c r="A68" s="8">
        <v>55502</v>
      </c>
      <c r="B68" s="8"/>
      <c r="C68" s="5">
        <f>'Series Detail'!R70-'Series Detail'!Y70</f>
        <v>68323118.25</v>
      </c>
      <c r="D68" s="5"/>
      <c r="E68" s="5">
        <f>'Series Detail'!S70-'Series Detail'!AA70</f>
        <v>12017525</v>
      </c>
      <c r="F68" s="5"/>
      <c r="G68" s="5">
        <f>'Series Detail'!T70-'Series Detail'!AB70</f>
        <v>150258121.25</v>
      </c>
      <c r="H68" s="5"/>
      <c r="I68" s="5">
        <f>'Series Detail'!U70-'Series Detail'!AC70</f>
        <v>0</v>
      </c>
      <c r="J68" s="5"/>
      <c r="K68" s="5">
        <f t="shared" si="0"/>
        <v>230598764.5</v>
      </c>
      <c r="L68" s="5"/>
      <c r="M68" s="4"/>
      <c r="N68" s="40"/>
      <c r="O68" s="40"/>
      <c r="P68" s="40"/>
      <c r="Q68" s="40"/>
      <c r="R68" s="40"/>
      <c r="S68" s="40"/>
      <c r="T68" s="40"/>
      <c r="U68" s="40"/>
    </row>
    <row r="69" spans="1:21" ht="13.8" x14ac:dyDescent="0.25">
      <c r="A69" s="8">
        <v>55685</v>
      </c>
      <c r="B69" s="8"/>
      <c r="C69" s="5">
        <f>'Series Detail'!R71-'Series Detail'!Y71</f>
        <v>140970000</v>
      </c>
      <c r="D69" s="5"/>
      <c r="E69" s="5">
        <f>'Series Detail'!S71-'Series Detail'!AA71</f>
        <v>11003850</v>
      </c>
      <c r="F69" s="5"/>
      <c r="G69" s="5">
        <f>'Series Detail'!T71-'Series Detail'!AB71</f>
        <v>0</v>
      </c>
      <c r="H69" s="5"/>
      <c r="I69" s="5">
        <f>'Series Detail'!U71-'Series Detail'!AC71</f>
        <v>0</v>
      </c>
      <c r="J69" s="5"/>
      <c r="K69" s="5">
        <f t="shared" si="0"/>
        <v>151973850</v>
      </c>
      <c r="L69" s="5"/>
      <c r="M69" s="5">
        <f>+K68+K69</f>
        <v>382572614.5</v>
      </c>
      <c r="N69" s="40"/>
      <c r="O69" s="40"/>
      <c r="P69" s="40"/>
      <c r="Q69" s="40"/>
      <c r="R69" s="40"/>
      <c r="S69" s="40"/>
      <c r="T69" s="40"/>
      <c r="U69" s="40"/>
    </row>
    <row r="70" spans="1:21" ht="13.8" x14ac:dyDescent="0.25">
      <c r="A70" s="8">
        <v>55868</v>
      </c>
      <c r="B70" s="8"/>
      <c r="C70" s="5">
        <f>'Series Detail'!R72-'Series Detail'!Y72</f>
        <v>24777137.699999999</v>
      </c>
      <c r="D70" s="5"/>
      <c r="E70" s="5">
        <f>'Series Detail'!S72-'Series Detail'!AA72</f>
        <v>8175750</v>
      </c>
      <c r="F70" s="5"/>
      <c r="G70" s="5">
        <f>'Series Detail'!T72-'Series Detail'!AB72</f>
        <v>176794160.5</v>
      </c>
      <c r="H70" s="5"/>
      <c r="I70" s="5">
        <f>'Series Detail'!U72-'Series Detail'!AC72</f>
        <v>0</v>
      </c>
      <c r="J70" s="5"/>
      <c r="K70" s="5">
        <f t="shared" si="0"/>
        <v>209747048.19999999</v>
      </c>
      <c r="L70" s="5"/>
      <c r="M70" s="4"/>
      <c r="N70" s="40"/>
      <c r="O70" s="40"/>
      <c r="P70" s="40"/>
      <c r="Q70" s="40"/>
      <c r="R70" s="40"/>
      <c r="S70" s="40"/>
      <c r="T70" s="40"/>
      <c r="U70" s="40"/>
    </row>
    <row r="71" spans="1:21" ht="13.8" x14ac:dyDescent="0.25">
      <c r="A71" s="8">
        <v>56050</v>
      </c>
      <c r="B71" s="8"/>
      <c r="C71" s="5">
        <f>'Series Detail'!R73-'Series Detail'!Y73</f>
        <v>129335000</v>
      </c>
      <c r="D71" s="5"/>
      <c r="E71" s="5">
        <f>'Series Detail'!S73-'Series Detail'!AA73</f>
        <v>8158500</v>
      </c>
      <c r="F71" s="5"/>
      <c r="G71" s="5">
        <f>'Series Detail'!T73-'Series Detail'!AB73</f>
        <v>0</v>
      </c>
      <c r="H71" s="5"/>
      <c r="I71" s="5">
        <f>'Series Detail'!U73-'Series Detail'!AC73</f>
        <v>0</v>
      </c>
      <c r="J71" s="5"/>
      <c r="K71" s="5">
        <f t="shared" si="0"/>
        <v>137493500</v>
      </c>
      <c r="L71" s="5"/>
      <c r="M71" s="5">
        <f>+K70+K71</f>
        <v>347240548.19999999</v>
      </c>
      <c r="N71" s="40"/>
      <c r="O71" s="40"/>
      <c r="P71" s="40"/>
      <c r="Q71" s="40"/>
      <c r="R71" s="40"/>
      <c r="S71" s="40"/>
      <c r="T71" s="40"/>
      <c r="U71" s="40"/>
    </row>
    <row r="72" spans="1:21" ht="13.8" x14ac:dyDescent="0.25">
      <c r="A72" s="8">
        <v>56233</v>
      </c>
      <c r="B72" s="8"/>
      <c r="C72" s="5">
        <f>'Series Detail'!R74-'Series Detail'!Y74</f>
        <v>32548480.649999999</v>
      </c>
      <c r="D72" s="5"/>
      <c r="E72" s="5">
        <f>'Series Detail'!S74-'Series Detail'!AA74</f>
        <v>4750125</v>
      </c>
      <c r="F72" s="5"/>
      <c r="G72" s="5">
        <f>'Series Detail'!T74-'Series Detail'!AB74</f>
        <v>177986684.5</v>
      </c>
      <c r="H72" s="5"/>
      <c r="I72" s="5">
        <f>'Series Detail'!U74-'Series Detail'!AC74</f>
        <v>0</v>
      </c>
      <c r="J72" s="5"/>
      <c r="K72" s="5">
        <f t="shared" si="0"/>
        <v>215285290.15000001</v>
      </c>
      <c r="L72" s="5"/>
      <c r="M72" s="4"/>
      <c r="N72" s="40"/>
      <c r="O72" s="40"/>
      <c r="P72" s="40"/>
      <c r="Q72" s="40"/>
      <c r="R72" s="40"/>
      <c r="S72" s="40"/>
      <c r="T72" s="40"/>
      <c r="U72" s="40"/>
    </row>
    <row r="73" spans="1:21" ht="13.8" x14ac:dyDescent="0.25">
      <c r="A73" s="8">
        <v>56415</v>
      </c>
      <c r="B73" s="8"/>
      <c r="C73" s="5">
        <f>'Series Detail'!R75-'Series Detail'!Y75</f>
        <v>36149432</v>
      </c>
      <c r="D73" s="5"/>
      <c r="E73" s="5">
        <f>'Series Detail'!S75-'Series Detail'!AA75</f>
        <v>4750125</v>
      </c>
      <c r="F73" s="5"/>
      <c r="G73" s="5">
        <f>'Series Detail'!T75-'Series Detail'!AB75</f>
        <v>91058660</v>
      </c>
      <c r="H73" s="5"/>
      <c r="I73" s="5">
        <f>'Series Detail'!U75-'Series Detail'!AC75</f>
        <v>0</v>
      </c>
      <c r="J73" s="5"/>
      <c r="K73" s="5">
        <f t="shared" ref="K73:K85" si="1">SUM(C73:J73)</f>
        <v>131958217</v>
      </c>
      <c r="L73" s="5"/>
      <c r="M73" s="5">
        <f>+K72+K73</f>
        <v>347243507.14999998</v>
      </c>
      <c r="N73" s="40"/>
      <c r="O73" s="40"/>
      <c r="P73" s="40"/>
      <c r="Q73" s="40"/>
      <c r="R73" s="40"/>
      <c r="S73" s="40"/>
      <c r="T73" s="40"/>
      <c r="U73" s="40"/>
    </row>
    <row r="74" spans="1:21" ht="13.8" x14ac:dyDescent="0.25">
      <c r="A74" s="8">
        <v>56598</v>
      </c>
      <c r="B74" s="8"/>
      <c r="C74" s="5">
        <f>'Series Detail'!R76-'Series Detail'!Y76</f>
        <v>30978571.5</v>
      </c>
      <c r="D74" s="5"/>
      <c r="E74" s="5">
        <f>'Series Detail'!S76-'Series Detail'!AA76</f>
        <v>4250125</v>
      </c>
      <c r="F74" s="5"/>
      <c r="G74" s="5">
        <f>'Series Detail'!T76-'Series Detail'!AB76</f>
        <v>180062062</v>
      </c>
      <c r="H74" s="5"/>
      <c r="I74" s="5">
        <f>'Series Detail'!U76-'Series Detail'!AC76</f>
        <v>0</v>
      </c>
      <c r="J74" s="5"/>
      <c r="K74" s="5">
        <f t="shared" si="1"/>
        <v>215290758.5</v>
      </c>
      <c r="L74" s="5"/>
      <c r="M74" s="4"/>
      <c r="N74" s="40"/>
      <c r="O74" s="40"/>
      <c r="P74" s="40"/>
      <c r="Q74" s="40"/>
      <c r="R74" s="40"/>
      <c r="S74" s="40"/>
      <c r="T74" s="40"/>
      <c r="U74" s="40"/>
    </row>
    <row r="75" spans="1:21" ht="13.8" x14ac:dyDescent="0.25">
      <c r="A75" s="8">
        <v>56780</v>
      </c>
      <c r="B75" s="8"/>
      <c r="C75" s="5">
        <f>'Series Detail'!R77-'Series Detail'!Y77</f>
        <v>35404535.299999997</v>
      </c>
      <c r="D75" s="5"/>
      <c r="E75" s="5">
        <f>'Series Detail'!S77-'Series Detail'!AA77</f>
        <v>4250125</v>
      </c>
      <c r="F75" s="5"/>
      <c r="G75" s="5">
        <f>'Series Detail'!T77-'Series Detail'!AB77</f>
        <v>92299160.799999997</v>
      </c>
      <c r="H75" s="5"/>
      <c r="I75" s="5">
        <f>'Series Detail'!U77-'Series Detail'!AC77</f>
        <v>0</v>
      </c>
      <c r="J75" s="5"/>
      <c r="K75" s="5">
        <f t="shared" si="1"/>
        <v>131953821.09999999</v>
      </c>
      <c r="L75" s="5"/>
      <c r="M75" s="5">
        <f>+K74+K75</f>
        <v>347244579.60000002</v>
      </c>
      <c r="N75" s="40"/>
      <c r="O75" s="40"/>
      <c r="P75" s="40"/>
      <c r="Q75" s="40"/>
      <c r="R75" s="40"/>
      <c r="S75" s="40"/>
      <c r="T75" s="40"/>
      <c r="U75" s="40"/>
    </row>
    <row r="76" spans="1:21" ht="13.8" x14ac:dyDescent="0.25">
      <c r="A76" s="8">
        <v>56963</v>
      </c>
      <c r="B76" s="8"/>
      <c r="C76" s="5">
        <f>'Series Detail'!R78-'Series Detail'!Y78</f>
        <v>42944037.049999997</v>
      </c>
      <c r="D76" s="5"/>
      <c r="E76" s="5">
        <f>'Series Detail'!S78-'Series Detail'!AA78</f>
        <v>3750125</v>
      </c>
      <c r="F76" s="5"/>
      <c r="G76" s="5">
        <f>'Series Detail'!T78-'Series Detail'!AB78</f>
        <v>141683286.59999999</v>
      </c>
      <c r="H76" s="5"/>
      <c r="I76" s="5">
        <f>'Series Detail'!U78-'Series Detail'!AC78</f>
        <v>0</v>
      </c>
      <c r="J76" s="5"/>
      <c r="K76" s="5">
        <f t="shared" si="1"/>
        <v>188377448.64999998</v>
      </c>
      <c r="L76" s="5"/>
      <c r="M76" s="4"/>
      <c r="N76" s="40"/>
      <c r="O76" s="40"/>
      <c r="P76" s="40"/>
      <c r="Q76" s="40"/>
      <c r="R76" s="40"/>
      <c r="S76" s="40"/>
      <c r="T76" s="40"/>
      <c r="U76" s="40"/>
    </row>
    <row r="77" spans="1:21" ht="13.8" x14ac:dyDescent="0.25">
      <c r="A77" s="8">
        <v>57146</v>
      </c>
      <c r="B77" s="8"/>
      <c r="C77" s="5">
        <f>'Series Detail'!R79-'Series Detail'!Y79</f>
        <v>26618429.75</v>
      </c>
      <c r="D77" s="5"/>
      <c r="E77" s="5">
        <f>'Series Detail'!S79-'Series Detail'!AA79</f>
        <v>3250125</v>
      </c>
      <c r="F77" s="5"/>
      <c r="G77" s="5">
        <f>'Series Detail'!T79-'Series Detail'!AB79</f>
        <v>128994700</v>
      </c>
      <c r="H77" s="5"/>
      <c r="I77" s="5">
        <f>'Series Detail'!U79-'Series Detail'!AC79</f>
        <v>0</v>
      </c>
      <c r="J77" s="5"/>
      <c r="K77" s="5">
        <f t="shared" si="1"/>
        <v>158863254.75</v>
      </c>
      <c r="L77" s="5"/>
      <c r="M77" s="5">
        <f>+K76+K77</f>
        <v>347240703.39999998</v>
      </c>
      <c r="N77" s="40"/>
      <c r="O77" s="40"/>
      <c r="P77" s="40"/>
      <c r="Q77" s="40"/>
      <c r="R77" s="40"/>
      <c r="S77" s="40"/>
      <c r="T77" s="40"/>
      <c r="U77" s="40"/>
    </row>
    <row r="78" spans="1:21" ht="13.8" x14ac:dyDescent="0.25">
      <c r="A78" s="8">
        <v>57329</v>
      </c>
      <c r="B78" s="8"/>
      <c r="C78" s="5">
        <f>'Series Detail'!R80-'Series Detail'!Y80</f>
        <v>36621670.25</v>
      </c>
      <c r="D78" s="5"/>
      <c r="E78" s="5">
        <f>'Series Detail'!S80-'Series Detail'!AA80</f>
        <v>3250125</v>
      </c>
      <c r="F78" s="5"/>
      <c r="G78" s="5">
        <f>'Series Detail'!T80-'Series Detail'!AB80</f>
        <v>175418329.75</v>
      </c>
      <c r="H78" s="5"/>
      <c r="I78" s="5">
        <f>'Series Detail'!U80-'Series Detail'!AC80</f>
        <v>0</v>
      </c>
      <c r="J78" s="5"/>
      <c r="K78" s="5">
        <f t="shared" si="1"/>
        <v>215290125</v>
      </c>
      <c r="L78" s="5"/>
      <c r="M78" s="4"/>
      <c r="N78" s="40"/>
      <c r="O78" s="40"/>
      <c r="P78" s="40"/>
      <c r="Q78" s="40"/>
      <c r="R78" s="40"/>
      <c r="S78" s="40"/>
      <c r="T78" s="40"/>
      <c r="U78" s="40"/>
    </row>
    <row r="79" spans="1:21" ht="13.8" x14ac:dyDescent="0.25">
      <c r="A79" s="8">
        <v>57511</v>
      </c>
      <c r="B79" s="8"/>
      <c r="C79" s="5">
        <f>'Series Detail'!R81-'Series Detail'!Y81</f>
        <v>128740000</v>
      </c>
      <c r="D79" s="5"/>
      <c r="E79" s="5">
        <f>'Series Detail'!S81-'Series Detail'!AA81</f>
        <v>3218500</v>
      </c>
      <c r="F79" s="5"/>
      <c r="G79" s="5">
        <f>'Series Detail'!T81-'Series Detail'!AB81</f>
        <v>0</v>
      </c>
      <c r="H79" s="5"/>
      <c r="I79" s="5">
        <f>'Series Detail'!U81-'Series Detail'!AC81</f>
        <v>0</v>
      </c>
      <c r="J79" s="5"/>
      <c r="K79" s="5">
        <f t="shared" si="1"/>
        <v>131958500</v>
      </c>
      <c r="L79" s="5"/>
      <c r="M79" s="5">
        <f>+K78+K79</f>
        <v>347248625</v>
      </c>
      <c r="N79" s="40"/>
      <c r="O79" s="40"/>
      <c r="P79" s="40"/>
      <c r="Q79" s="40"/>
      <c r="R79" s="40"/>
      <c r="S79" s="40"/>
      <c r="T79" s="40"/>
      <c r="U79" s="40"/>
    </row>
    <row r="80" spans="1:21" ht="13.8" x14ac:dyDescent="0.25">
      <c r="A80" s="8">
        <v>57694</v>
      </c>
      <c r="B80" s="8"/>
      <c r="C80" s="5">
        <f>'Series Detail'!R82-'Series Detail'!Y82</f>
        <v>0</v>
      </c>
      <c r="D80" s="5"/>
      <c r="E80" s="5">
        <f>'Series Detail'!S82-'Series Detail'!AA82</f>
        <v>0</v>
      </c>
      <c r="F80" s="5"/>
      <c r="G80" s="5">
        <f>'Series Detail'!T82-'Series Detail'!AB82</f>
        <v>0</v>
      </c>
      <c r="H80" s="5"/>
      <c r="I80" s="5">
        <f>'Series Detail'!U82-'Series Detail'!AC82</f>
        <v>0</v>
      </c>
      <c r="J80" s="5"/>
      <c r="K80" s="5">
        <f t="shared" si="1"/>
        <v>0</v>
      </c>
      <c r="L80" s="5"/>
      <c r="M80" s="4"/>
      <c r="N80" s="40"/>
      <c r="O80" s="40"/>
      <c r="P80" s="40"/>
      <c r="Q80" s="40"/>
      <c r="R80" s="40"/>
      <c r="S80" s="40"/>
      <c r="T80" s="40"/>
      <c r="U80" s="40"/>
    </row>
    <row r="81" spans="1:21" ht="13.8" x14ac:dyDescent="0.25">
      <c r="A81" s="8">
        <v>57876</v>
      </c>
      <c r="B81" s="8"/>
      <c r="C81" s="5">
        <f>'Series Detail'!R83-'Series Detail'!Y83</f>
        <v>0</v>
      </c>
      <c r="D81" s="5"/>
      <c r="E81" s="5">
        <f>'Series Detail'!S83-'Series Detail'!AA83</f>
        <v>0</v>
      </c>
      <c r="F81" s="5"/>
      <c r="G81" s="5">
        <f>'Series Detail'!T83-'Series Detail'!AB83</f>
        <v>0</v>
      </c>
      <c r="H81" s="5"/>
      <c r="I81" s="5">
        <f>'Series Detail'!U83-'Series Detail'!AC83</f>
        <v>0</v>
      </c>
      <c r="J81" s="5"/>
      <c r="K81" s="5">
        <f t="shared" si="1"/>
        <v>0</v>
      </c>
      <c r="L81" s="5"/>
      <c r="M81" s="5">
        <f>+K80+K81</f>
        <v>0</v>
      </c>
      <c r="N81" s="40"/>
      <c r="O81" s="40"/>
      <c r="P81" s="40"/>
      <c r="Q81" s="40"/>
      <c r="R81" s="40"/>
      <c r="S81" s="40"/>
      <c r="T81" s="40"/>
      <c r="U81" s="40"/>
    </row>
    <row r="82" spans="1:21" ht="13.8" x14ac:dyDescent="0.25">
      <c r="A82" s="8">
        <v>58059</v>
      </c>
      <c r="B82" s="8"/>
      <c r="C82" s="5">
        <f>'Series Detail'!R84-'Series Detail'!Y84</f>
        <v>0</v>
      </c>
      <c r="D82" s="5"/>
      <c r="E82" s="5">
        <f>'Series Detail'!S84-'Series Detail'!AA84</f>
        <v>0</v>
      </c>
      <c r="F82" s="5"/>
      <c r="G82" s="5">
        <f>'Series Detail'!T84-'Series Detail'!AB84</f>
        <v>0</v>
      </c>
      <c r="H82" s="5"/>
      <c r="I82" s="5">
        <f>'Series Detail'!U84-'Series Detail'!AC84</f>
        <v>0</v>
      </c>
      <c r="J82" s="5"/>
      <c r="K82" s="5">
        <f t="shared" si="1"/>
        <v>0</v>
      </c>
      <c r="L82" s="5"/>
      <c r="M82" s="4"/>
      <c r="N82" s="40"/>
      <c r="O82" s="40"/>
      <c r="P82" s="40"/>
      <c r="Q82" s="40"/>
      <c r="R82" s="40"/>
      <c r="S82" s="40"/>
      <c r="T82" s="40"/>
      <c r="U82" s="40"/>
    </row>
    <row r="83" spans="1:21" ht="13.8" x14ac:dyDescent="0.25">
      <c r="A83" s="8">
        <v>58241</v>
      </c>
      <c r="B83" s="8"/>
      <c r="C83" s="5">
        <f>'Series Detail'!R85-'Series Detail'!Y85</f>
        <v>0</v>
      </c>
      <c r="D83" s="5"/>
      <c r="E83" s="5">
        <f>'Series Detail'!S85-'Series Detail'!AA85</f>
        <v>0</v>
      </c>
      <c r="F83" s="5"/>
      <c r="G83" s="5">
        <f>'Series Detail'!T85-'Series Detail'!AB85</f>
        <v>0</v>
      </c>
      <c r="H83" s="5"/>
      <c r="I83" s="5">
        <f>'Series Detail'!U85-'Series Detail'!AC85</f>
        <v>0</v>
      </c>
      <c r="J83" s="5"/>
      <c r="K83" s="5">
        <f t="shared" si="1"/>
        <v>0</v>
      </c>
      <c r="L83" s="5"/>
      <c r="M83" s="5">
        <f>+K82+K83</f>
        <v>0</v>
      </c>
      <c r="N83" s="40"/>
      <c r="O83" s="40"/>
      <c r="P83" s="40"/>
      <c r="Q83" s="40"/>
      <c r="R83" s="40"/>
      <c r="S83" s="40"/>
      <c r="T83" s="40"/>
      <c r="U83" s="40"/>
    </row>
    <row r="84" spans="1:21" ht="13.8" x14ac:dyDescent="0.25">
      <c r="A84" s="8">
        <v>58424</v>
      </c>
      <c r="B84" s="8"/>
      <c r="C84" s="5">
        <f>'Series Detail'!R86-'Series Detail'!Y86</f>
        <v>0</v>
      </c>
      <c r="D84" s="5"/>
      <c r="E84" s="5">
        <f>'Series Detail'!S86-'Series Detail'!AA86</f>
        <v>0</v>
      </c>
      <c r="F84" s="5"/>
      <c r="G84" s="5">
        <f>'Series Detail'!T86-'Series Detail'!AB86</f>
        <v>0</v>
      </c>
      <c r="H84" s="5"/>
      <c r="I84" s="5">
        <f>'Series Detail'!U86-'Series Detail'!AC86</f>
        <v>0</v>
      </c>
      <c r="J84" s="5"/>
      <c r="K84" s="5">
        <f t="shared" si="1"/>
        <v>0</v>
      </c>
      <c r="L84" s="5"/>
      <c r="M84" s="4"/>
      <c r="N84" s="40"/>
      <c r="O84" s="40"/>
      <c r="P84" s="40"/>
      <c r="Q84" s="40"/>
      <c r="R84" s="40"/>
      <c r="S84" s="40"/>
      <c r="T84" s="40"/>
      <c r="U84" s="40"/>
    </row>
    <row r="85" spans="1:21" ht="13.8" x14ac:dyDescent="0.25">
      <c r="A85" s="8">
        <v>58607</v>
      </c>
      <c r="B85" s="8"/>
      <c r="C85" s="5">
        <f>'Series Detail'!R87-'Series Detail'!Y87</f>
        <v>0</v>
      </c>
      <c r="D85" s="5"/>
      <c r="E85" s="5">
        <f>'Series Detail'!S87-'Series Detail'!AA87</f>
        <v>0</v>
      </c>
      <c r="F85" s="5"/>
      <c r="G85" s="5">
        <f>'Series Detail'!T87-'Series Detail'!AB87</f>
        <v>0</v>
      </c>
      <c r="H85" s="5"/>
      <c r="I85" s="5">
        <f>'Series Detail'!U87-'Series Detail'!AC87</f>
        <v>0</v>
      </c>
      <c r="J85" s="5"/>
      <c r="K85" s="5">
        <f t="shared" si="1"/>
        <v>0</v>
      </c>
      <c r="L85" s="5"/>
      <c r="M85" s="5">
        <f>+K84+K85</f>
        <v>0</v>
      </c>
      <c r="N85" s="40"/>
      <c r="O85" s="40"/>
      <c r="P85" s="40"/>
      <c r="Q85" s="40"/>
      <c r="R85" s="40"/>
      <c r="S85" s="40"/>
      <c r="T85" s="40"/>
      <c r="U85" s="40"/>
    </row>
    <row r="86" spans="1:21" ht="13.8" x14ac:dyDescent="0.25">
      <c r="A86" s="8"/>
      <c r="B86" s="8"/>
      <c r="C86" s="13"/>
      <c r="D86" s="4"/>
      <c r="E86" s="13"/>
      <c r="F86" s="4"/>
      <c r="G86" s="13"/>
      <c r="H86" s="4"/>
      <c r="I86" s="13"/>
      <c r="J86" s="4"/>
      <c r="K86" s="13"/>
      <c r="L86" s="4"/>
      <c r="M86" s="13"/>
    </row>
    <row r="87" spans="1:21" ht="14.4" thickBot="1" x14ac:dyDescent="0.3">
      <c r="A87" s="8" t="s">
        <v>33</v>
      </c>
      <c r="B87" s="8"/>
      <c r="C87" s="48">
        <f>SUM(C10:C86)</f>
        <v>3087476006.1500006</v>
      </c>
      <c r="D87" s="5"/>
      <c r="E87" s="48">
        <f>SUM(E10:E86)</f>
        <v>2466707416.5299997</v>
      </c>
      <c r="F87" s="5"/>
      <c r="G87" s="48">
        <f>SUM(G10:G86)</f>
        <v>6511698682.9500017</v>
      </c>
      <c r="H87" s="5"/>
      <c r="I87" s="48">
        <f>SUM(I10:I86)</f>
        <v>-12066751.17</v>
      </c>
      <c r="J87" s="5"/>
      <c r="K87" s="48">
        <f>SUM(K10:K86)</f>
        <v>12053815354.460001</v>
      </c>
      <c r="L87" s="5"/>
      <c r="M87" s="48">
        <f>SUM(M10:M86)</f>
        <v>12053815354.459999</v>
      </c>
    </row>
    <row r="88" spans="1:21" ht="14.4" thickTop="1" x14ac:dyDescent="0.25">
      <c r="A88" s="8"/>
      <c r="B88" s="8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21" ht="13.8" x14ac:dyDescent="0.25">
      <c r="A89" s="8"/>
      <c r="B89" s="8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21" ht="13.8" x14ac:dyDescent="0.25">
      <c r="A90" s="220">
        <f ca="1">'2022B'!A74</f>
        <v>44958.653421875002</v>
      </c>
      <c r="B90" s="221"/>
      <c r="C90" s="221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21" ht="13.8" x14ac:dyDescent="0.25">
      <c r="A91" s="8"/>
      <c r="B91" s="8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3" spans="1:21" x14ac:dyDescent="0.25">
      <c r="A93" s="38" t="s">
        <v>37</v>
      </c>
    </row>
    <row r="94" spans="1:21" x14ac:dyDescent="0.25">
      <c r="A94" s="38" t="s">
        <v>122</v>
      </c>
      <c r="C94" s="40">
        <f>'2022B'!E71</f>
        <v>23445000</v>
      </c>
      <c r="E94" s="40">
        <f>'2022B'!G71</f>
        <v>5887300</v>
      </c>
      <c r="G94" s="40">
        <f>'2022B'!I71</f>
        <v>0</v>
      </c>
      <c r="I94" s="40">
        <f>'2022B'!K71</f>
        <v>-612175</v>
      </c>
      <c r="K94" s="40">
        <f>'2022B'!M71</f>
        <v>28720125</v>
      </c>
    </row>
    <row r="95" spans="1:21" x14ac:dyDescent="0.25">
      <c r="A95" s="38" t="s">
        <v>38</v>
      </c>
      <c r="C95" s="149">
        <f>'Total Debt'!C87</f>
        <v>3110921006.1500006</v>
      </c>
      <c r="E95" s="149">
        <f>'Total Debt'!E87</f>
        <v>2472594716.5299997</v>
      </c>
      <c r="G95" s="149">
        <f>'Total Debt'!G87</f>
        <v>6511698682.9500017</v>
      </c>
      <c r="I95" s="149">
        <f>'Total Debt'!I87</f>
        <v>-12678926.17</v>
      </c>
      <c r="K95" s="149">
        <f>'Total Debt'!K87</f>
        <v>12082535479.460001</v>
      </c>
      <c r="M95" s="40">
        <f>'Total Debt'!M87</f>
        <v>12082535479.459999</v>
      </c>
    </row>
    <row r="96" spans="1:21" x14ac:dyDescent="0.25">
      <c r="A96" s="38" t="s">
        <v>39</v>
      </c>
      <c r="C96" s="40">
        <f>C87+C94-C95</f>
        <v>0</v>
      </c>
      <c r="E96" s="40">
        <f>E87+E94-E95</f>
        <v>0</v>
      </c>
      <c r="G96" s="40">
        <f>G87+G94-G95</f>
        <v>0</v>
      </c>
      <c r="I96" s="40">
        <f>I87+I94-I95</f>
        <v>0</v>
      </c>
      <c r="K96" s="40">
        <f>K87+K94-K95</f>
        <v>0</v>
      </c>
    </row>
  </sheetData>
  <mergeCells count="1">
    <mergeCell ref="A90:C90"/>
  </mergeCells>
  <pageMargins left="0.75" right="0.75" top="0.75" bottom="0.75" header="0.3" footer="0.3"/>
  <pageSetup scale="68" fitToHeight="0" orientation="portrait" r:id="rId1"/>
  <rowBreaks count="1" manualBreakCount="1">
    <brk id="67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GZ139"/>
  <sheetViews>
    <sheetView zoomScale="70" zoomScaleNormal="70" zoomScaleSheetLayoutView="70" workbookViewId="0">
      <selection activeCell="Q19" sqref="Q19"/>
    </sheetView>
  </sheetViews>
  <sheetFormatPr defaultColWidth="10.7109375" defaultRowHeight="13.2" x14ac:dyDescent="0.25"/>
  <cols>
    <col min="1" max="1" width="11.7109375" style="116" bestFit="1" customWidth="1"/>
    <col min="2" max="2" width="13.85546875" style="39" customWidth="1"/>
    <col min="3" max="3" width="20.5703125" style="39" bestFit="1" customWidth="1"/>
    <col min="4" max="4" width="12.85546875" style="39" bestFit="1" customWidth="1"/>
    <col min="5" max="5" width="6.5703125" style="39" customWidth="1"/>
    <col min="6" max="6" width="13" style="39" bestFit="1" customWidth="1"/>
    <col min="7" max="7" width="2.85546875" style="39" customWidth="1"/>
    <col min="8" max="8" width="13.85546875" style="39" customWidth="1"/>
    <col min="9" max="11" width="19.28515625" style="39" bestFit="1" customWidth="1"/>
    <col min="12" max="12" width="16.85546875" style="39" bestFit="1" customWidth="1"/>
    <col min="13" max="13" width="22.42578125" style="39" bestFit="1" customWidth="1"/>
    <col min="14" max="14" width="6.5703125" style="39" customWidth="1"/>
    <col min="15" max="15" width="13" style="39" bestFit="1" customWidth="1"/>
    <col min="16" max="16" width="2.85546875" style="39" customWidth="1"/>
    <col min="17" max="17" width="19" style="39" customWidth="1"/>
    <col min="18" max="20" width="19.28515625" style="39" bestFit="1" customWidth="1"/>
    <col min="21" max="21" width="16.85546875" style="39" bestFit="1" customWidth="1"/>
    <col min="22" max="22" width="22.42578125" style="39" bestFit="1" customWidth="1"/>
    <col min="23" max="23" width="4.85546875" style="39" customWidth="1"/>
    <col min="24" max="24" width="17.5703125" style="39" customWidth="1"/>
    <col min="25" max="25" width="17.28515625" style="39" bestFit="1" customWidth="1"/>
    <col min="26" max="26" width="9.7109375" style="39" bestFit="1" customWidth="1"/>
    <col min="27" max="27" width="17.28515625" style="39" bestFit="1" customWidth="1"/>
    <col min="28" max="28" width="16" style="39" bestFit="1" customWidth="1"/>
    <col min="29" max="29" width="18.28515625" style="39" bestFit="1" customWidth="1"/>
    <col min="30" max="30" width="19.28515625" style="39" bestFit="1" customWidth="1"/>
    <col min="31" max="31" width="4.85546875" style="39" customWidth="1"/>
    <col min="32" max="32" width="17.5703125" style="39" customWidth="1"/>
    <col min="33" max="33" width="17.28515625" style="39" bestFit="1" customWidth="1"/>
    <col min="34" max="34" width="9.7109375" style="39" bestFit="1" customWidth="1"/>
    <col min="35" max="35" width="17.28515625" style="39" bestFit="1" customWidth="1"/>
    <col min="36" max="36" width="16" style="39" bestFit="1" customWidth="1"/>
    <col min="37" max="37" width="18.28515625" style="39" bestFit="1" customWidth="1"/>
    <col min="38" max="38" width="19.28515625" style="39" bestFit="1" customWidth="1"/>
    <col min="39" max="39" width="4.85546875" style="39" customWidth="1"/>
    <col min="40" max="40" width="17.5703125" style="39" customWidth="1"/>
    <col min="41" max="41" width="11.42578125" style="39" bestFit="1" customWidth="1"/>
    <col min="42" max="42" width="12.85546875" style="39" bestFit="1" customWidth="1"/>
    <col min="43" max="43" width="9.7109375" style="39" bestFit="1" customWidth="1"/>
    <col min="44" max="44" width="15.7109375" style="39" bestFit="1" customWidth="1"/>
    <col min="45" max="45" width="14.5703125" style="39" bestFit="1" customWidth="1"/>
    <col min="46" max="46" width="15.28515625" style="39" bestFit="1" customWidth="1"/>
    <col min="47" max="47" width="4.85546875" style="39" customWidth="1"/>
    <col min="48" max="48" width="17.5703125" style="39" customWidth="1"/>
    <col min="49" max="49" width="16" style="39" bestFit="1" customWidth="1"/>
    <col min="50" max="50" width="9.7109375" style="39" bestFit="1" customWidth="1"/>
    <col min="51" max="51" width="16" style="39" bestFit="1" customWidth="1"/>
    <col min="52" max="52" width="15.7109375" style="39" bestFit="1" customWidth="1"/>
    <col min="53" max="53" width="14.5703125" style="39" bestFit="1" customWidth="1"/>
    <col min="54" max="54" width="17.28515625" style="39" bestFit="1" customWidth="1"/>
    <col min="55" max="55" width="4.85546875" style="39" customWidth="1"/>
    <col min="56" max="56" width="17.5703125" style="39" customWidth="1"/>
    <col min="57" max="57" width="16" style="39" bestFit="1" customWidth="1"/>
    <col min="58" max="58" width="9.7109375" style="39" bestFit="1" customWidth="1"/>
    <col min="59" max="59" width="16" style="39" bestFit="1" customWidth="1"/>
    <col min="60" max="60" width="15.7109375" style="39" bestFit="1" customWidth="1"/>
    <col min="61" max="61" width="14.5703125" style="39" bestFit="1" customWidth="1"/>
    <col min="62" max="62" width="16" style="39" bestFit="1" customWidth="1"/>
    <col min="63" max="63" width="4.85546875" style="39" customWidth="1"/>
    <col min="64" max="64" width="17.5703125" style="39" customWidth="1"/>
    <col min="65" max="65" width="16" style="39" bestFit="1" customWidth="1"/>
    <col min="66" max="66" width="9.7109375" style="39" bestFit="1" customWidth="1"/>
    <col min="67" max="67" width="16" style="39" bestFit="1" customWidth="1"/>
    <col min="68" max="68" width="15.7109375" style="39" bestFit="1" customWidth="1"/>
    <col min="69" max="69" width="14.5703125" style="39" bestFit="1" customWidth="1"/>
    <col min="70" max="70" width="16" style="39" bestFit="1" customWidth="1"/>
    <col min="71" max="71" width="4.85546875" style="39" customWidth="1"/>
    <col min="72" max="72" width="17.5703125" style="39" customWidth="1"/>
    <col min="73" max="73" width="17.28515625" style="39" bestFit="1" customWidth="1"/>
    <col min="74" max="74" width="9.7109375" style="39" bestFit="1" customWidth="1"/>
    <col min="75" max="75" width="17.28515625" style="39" bestFit="1" customWidth="1"/>
    <col min="76" max="76" width="9.7109375" style="39" bestFit="1" customWidth="1"/>
    <col min="77" max="77" width="19.28515625" style="39" bestFit="1" customWidth="1"/>
    <col min="78" max="78" width="15.7109375" style="39" bestFit="1" customWidth="1"/>
    <col min="79" max="79" width="14.5703125" style="39" bestFit="1" customWidth="1"/>
    <col min="80" max="80" width="19.28515625" style="39" bestFit="1" customWidth="1"/>
    <col min="81" max="81" width="4.85546875" style="39" customWidth="1"/>
    <col min="82" max="82" width="17.5703125" style="39" customWidth="1"/>
    <col min="83" max="83" width="11.42578125" style="39" bestFit="1" customWidth="1"/>
    <col min="84" max="85" width="9.7109375" style="39" bestFit="1" customWidth="1"/>
    <col min="86" max="86" width="15.7109375" style="39" bestFit="1" customWidth="1"/>
    <col min="87" max="87" width="14.5703125" style="39" bestFit="1" customWidth="1"/>
    <col min="88" max="88" width="15.28515625" style="39" bestFit="1" customWidth="1"/>
    <col min="89" max="89" width="4.85546875" style="39" customWidth="1"/>
    <col min="90" max="90" width="17.5703125" style="39" customWidth="1"/>
    <col min="91" max="91" width="17.28515625" style="39" bestFit="1" customWidth="1"/>
    <col min="92" max="92" width="11.7109375" style="100" bestFit="1" customWidth="1"/>
    <col min="93" max="94" width="17.28515625" style="39" bestFit="1" customWidth="1"/>
    <col min="95" max="95" width="14.5703125" style="39" bestFit="1" customWidth="1"/>
    <col min="96" max="96" width="17.28515625" style="39" bestFit="1" customWidth="1"/>
    <col min="97" max="97" width="4.85546875" style="39" customWidth="1"/>
    <col min="98" max="98" width="17.5703125" style="39" customWidth="1"/>
    <col min="99" max="99" width="17.28515625" style="39" bestFit="1" customWidth="1"/>
    <col min="100" max="100" width="9.7109375" style="39" bestFit="1" customWidth="1"/>
    <col min="101" max="101" width="16" style="39" bestFit="1" customWidth="1"/>
    <col min="102" max="102" width="17.28515625" style="39" bestFit="1" customWidth="1"/>
    <col min="103" max="103" width="19.28515625" style="39" bestFit="1" customWidth="1"/>
    <col min="104" max="104" width="4.85546875" style="39" customWidth="1"/>
    <col min="105" max="105" width="17.5703125" style="39" customWidth="1"/>
    <col min="106" max="106" width="17.28515625" style="39" bestFit="1" customWidth="1"/>
    <col min="107" max="107" width="15.85546875" style="39" bestFit="1" customWidth="1"/>
    <col min="108" max="110" width="17.28515625" style="39" bestFit="1" customWidth="1"/>
    <col min="111" max="111" width="4.85546875" style="39" customWidth="1"/>
    <col min="112" max="112" width="17.5703125" style="39" customWidth="1"/>
    <col min="113" max="113" width="16" style="39" bestFit="1" customWidth="1"/>
    <col min="114" max="114" width="9.7109375" style="39" bestFit="1" customWidth="1"/>
    <col min="115" max="115" width="16" style="39" bestFit="1" customWidth="1"/>
    <col min="116" max="116" width="17.28515625" style="39" bestFit="1" customWidth="1"/>
    <col min="117" max="117" width="4.85546875" style="39" customWidth="1"/>
    <col min="118" max="118" width="17.5703125" style="39" customWidth="1"/>
    <col min="119" max="119" width="11.42578125" style="39" bestFit="1" customWidth="1"/>
    <col min="120" max="120" width="9.7109375" style="39" bestFit="1" customWidth="1"/>
    <col min="121" max="121" width="14.7109375" style="39" bestFit="1" customWidth="1"/>
    <col min="122" max="122" width="15.28515625" style="39" bestFit="1" customWidth="1"/>
    <col min="123" max="123" width="4.85546875" style="39" customWidth="1"/>
    <col min="124" max="124" width="17.5703125" style="39" customWidth="1"/>
    <col min="125" max="125" width="17.28515625" style="39" bestFit="1" customWidth="1"/>
    <col min="126" max="126" width="15" style="39" bestFit="1" customWidth="1"/>
    <col min="127" max="128" width="17.28515625" style="39" bestFit="1" customWidth="1"/>
    <col min="129" max="129" width="19.28515625" style="39" bestFit="1" customWidth="1"/>
    <col min="130" max="130" width="4.85546875" style="39" customWidth="1"/>
    <col min="131" max="131" width="17.5703125" style="39" customWidth="1"/>
    <col min="132" max="132" width="11.42578125" style="39" bestFit="1" customWidth="1"/>
    <col min="133" max="134" width="9.7109375" style="39" bestFit="1" customWidth="1"/>
    <col min="135" max="135" width="15.28515625" style="39" bestFit="1" customWidth="1"/>
    <col min="136" max="136" width="4.85546875" style="39" customWidth="1"/>
    <col min="137" max="137" width="17.5703125" style="39" customWidth="1"/>
    <col min="138" max="138" width="17.28515625" style="39" bestFit="1" customWidth="1"/>
    <col min="139" max="140" width="9.7109375" style="39" bestFit="1" customWidth="1"/>
    <col min="141" max="142" width="19.28515625" style="39" bestFit="1" customWidth="1"/>
    <col min="143" max="143" width="4.85546875" style="39" customWidth="1"/>
    <col min="144" max="144" width="17.5703125" style="39" customWidth="1"/>
    <col min="145" max="145" width="11.42578125" style="39" bestFit="1" customWidth="1"/>
    <col min="146" max="147" width="9.7109375" style="39" bestFit="1" customWidth="1"/>
    <col min="148" max="148" width="15.28515625" style="39" bestFit="1" customWidth="1"/>
    <col min="149" max="149" width="4.85546875" style="39" customWidth="1"/>
    <col min="150" max="150" width="17.5703125" style="39" customWidth="1"/>
    <col min="151" max="151" width="16" style="39" bestFit="1" customWidth="1"/>
    <col min="152" max="152" width="9.7109375" style="39" bestFit="1" customWidth="1"/>
    <col min="153" max="153" width="16" style="39" bestFit="1" customWidth="1"/>
    <col min="154" max="155" width="19.28515625" style="39" bestFit="1" customWidth="1"/>
    <col min="156" max="156" width="4.85546875" style="39" customWidth="1"/>
    <col min="157" max="157" width="17.5703125" style="39" customWidth="1"/>
    <col min="158" max="158" width="14.7109375" style="39" bestFit="1" customWidth="1"/>
    <col min="159" max="159" width="9.7109375" style="39" bestFit="1" customWidth="1"/>
    <col min="160" max="160" width="12.7109375" style="39" bestFit="1" customWidth="1"/>
    <col min="161" max="161" width="15.7109375" style="39" bestFit="1" customWidth="1"/>
    <col min="162" max="162" width="15.28515625" style="39" bestFit="1" customWidth="1"/>
    <col min="163" max="163" width="4.85546875" style="39" customWidth="1"/>
    <col min="164" max="164" width="17.5703125" style="39" customWidth="1"/>
    <col min="165" max="165" width="11.42578125" style="39" bestFit="1" customWidth="1"/>
    <col min="166" max="167" width="9.7109375" style="39" bestFit="1" customWidth="1"/>
    <col min="168" max="168" width="15.28515625" style="39" bestFit="1" customWidth="1"/>
    <col min="169" max="169" width="4.85546875" style="39" customWidth="1"/>
    <col min="170" max="170" width="17.5703125" style="39" customWidth="1"/>
    <col min="171" max="171" width="16" style="39" bestFit="1" customWidth="1"/>
    <col min="172" max="172" width="9.7109375" style="39" bestFit="1" customWidth="1"/>
    <col min="173" max="173" width="16" style="39" bestFit="1" customWidth="1"/>
    <col min="174" max="174" width="17.28515625" style="39" bestFit="1" customWidth="1"/>
    <col min="175" max="175" width="4.85546875" style="39" customWidth="1"/>
    <col min="176" max="176" width="17.5703125" style="39" customWidth="1"/>
    <col min="177" max="177" width="14.7109375" style="39" bestFit="1" customWidth="1"/>
    <col min="178" max="178" width="9.7109375" style="39" bestFit="1" customWidth="1"/>
    <col min="179" max="179" width="12.7109375" style="39" bestFit="1" customWidth="1"/>
    <col min="180" max="180" width="15.28515625" style="39" bestFit="1" customWidth="1"/>
    <col min="181" max="181" width="4.85546875" style="39" customWidth="1"/>
    <col min="182" max="182" width="17.5703125" style="39" customWidth="1"/>
    <col min="183" max="183" width="16" style="39" bestFit="1" customWidth="1"/>
    <col min="184" max="185" width="9.7109375" style="39" bestFit="1" customWidth="1"/>
    <col min="186" max="187" width="17.28515625" style="39" bestFit="1" customWidth="1"/>
    <col min="188" max="188" width="4.85546875" style="39" customWidth="1"/>
    <col min="189" max="189" width="17.5703125" style="39" customWidth="1"/>
    <col min="190" max="190" width="16" style="39" bestFit="1" customWidth="1"/>
    <col min="191" max="192" width="9.7109375" style="39" bestFit="1" customWidth="1"/>
    <col min="193" max="194" width="17.28515625" style="39" bestFit="1" customWidth="1"/>
    <col min="195" max="195" width="4.85546875" style="39" customWidth="1"/>
    <col min="196" max="196" width="17.5703125" style="39" customWidth="1"/>
    <col min="197" max="197" width="11.42578125" style="39" bestFit="1" customWidth="1"/>
    <col min="198" max="199" width="9.7109375" style="39" bestFit="1" customWidth="1"/>
    <col min="200" max="200" width="15.7109375" style="39" bestFit="1" customWidth="1"/>
    <col min="201" max="201" width="15.28515625" style="39" bestFit="1" customWidth="1"/>
    <col min="202" max="202" width="4.85546875" style="39" customWidth="1"/>
    <col min="203" max="203" width="17.5703125" style="39" customWidth="1"/>
    <col min="204" max="204" width="11.42578125" style="39" bestFit="1" customWidth="1"/>
    <col min="205" max="206" width="9.7109375" style="39" bestFit="1" customWidth="1"/>
    <col min="207" max="207" width="15.7109375" style="39" bestFit="1" customWidth="1"/>
    <col min="208" max="208" width="15.28515625" style="39" bestFit="1" customWidth="1"/>
    <col min="209" max="16384" width="10.7109375" style="39"/>
  </cols>
  <sheetData>
    <row r="1" spans="1:208" ht="13.8" thickBot="1" x14ac:dyDescent="0.3"/>
    <row r="2" spans="1:208" x14ac:dyDescent="0.25">
      <c r="B2" s="63"/>
      <c r="C2" s="64">
        <f>M89</f>
        <v>12082535479.459999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AE2" s="63"/>
      <c r="AM2" s="63"/>
      <c r="AU2" s="63"/>
      <c r="BC2" s="63"/>
      <c r="BK2" s="63"/>
      <c r="BR2" s="63"/>
      <c r="BS2" s="63"/>
      <c r="BU2" s="63"/>
      <c r="CC2" s="63"/>
      <c r="CK2" s="63"/>
      <c r="CR2" s="63"/>
      <c r="CS2" s="63"/>
      <c r="CY2" s="63"/>
      <c r="CZ2" s="63"/>
      <c r="DC2" s="63"/>
      <c r="DD2" s="63"/>
      <c r="DE2" s="63"/>
      <c r="DF2" s="63"/>
      <c r="DG2" s="63"/>
      <c r="DI2" s="63"/>
      <c r="DJ2" s="63"/>
      <c r="DM2" s="63"/>
      <c r="DS2" s="63"/>
      <c r="DZ2" s="63"/>
      <c r="EF2" s="63"/>
      <c r="EM2" s="63"/>
      <c r="ES2" s="63"/>
      <c r="EZ2" s="63"/>
      <c r="FG2" s="63"/>
      <c r="FM2" s="63"/>
      <c r="FS2" s="63"/>
      <c r="FY2" s="63"/>
      <c r="GF2" s="63"/>
      <c r="GM2" s="63"/>
      <c r="GT2" s="63"/>
    </row>
    <row r="3" spans="1:208" ht="13.8" thickBot="1" x14ac:dyDescent="0.3">
      <c r="C3" s="65">
        <f>C2-'Total Debt'!M87</f>
        <v>0</v>
      </c>
    </row>
    <row r="4" spans="1:208" x14ac:dyDescent="0.25">
      <c r="EK4" s="66"/>
      <c r="ER4" s="66"/>
      <c r="EY4" s="66"/>
      <c r="FE4" s="66"/>
      <c r="FK4" s="66"/>
      <c r="FQ4" s="66"/>
    </row>
    <row r="5" spans="1:208" x14ac:dyDescent="0.25">
      <c r="B5" s="67" t="s">
        <v>40</v>
      </c>
      <c r="C5" s="68"/>
      <c r="D5" s="68"/>
      <c r="F5" s="69"/>
      <c r="G5" s="69"/>
      <c r="H5" s="67" t="s">
        <v>40</v>
      </c>
      <c r="I5" s="68"/>
      <c r="J5" s="68"/>
      <c r="K5" s="68"/>
      <c r="L5" s="68"/>
      <c r="M5" s="68"/>
      <c r="O5" s="69"/>
      <c r="P5" s="69"/>
      <c r="Q5" s="67" t="s">
        <v>40</v>
      </c>
      <c r="R5" s="68"/>
      <c r="S5" s="68"/>
      <c r="T5" s="68"/>
      <c r="U5" s="68"/>
      <c r="V5" s="68"/>
      <c r="X5" s="67" t="s">
        <v>40</v>
      </c>
      <c r="Y5" s="68"/>
      <c r="Z5" s="68"/>
      <c r="AA5" s="68"/>
      <c r="AB5" s="68"/>
      <c r="AC5" s="68"/>
      <c r="AD5" s="68"/>
      <c r="AF5" s="67" t="s">
        <v>40</v>
      </c>
      <c r="AG5" s="68"/>
      <c r="AH5" s="68"/>
      <c r="AI5" s="68"/>
      <c r="AJ5" s="68"/>
      <c r="AK5" s="68"/>
      <c r="AL5" s="68"/>
      <c r="AN5" s="67" t="s">
        <v>40</v>
      </c>
      <c r="AO5" s="68"/>
      <c r="AP5" s="68"/>
      <c r="AQ5" s="68"/>
      <c r="AR5" s="68"/>
      <c r="AS5" s="68"/>
      <c r="AT5" s="68"/>
      <c r="AV5" s="67" t="s">
        <v>40</v>
      </c>
      <c r="AW5" s="68"/>
      <c r="AX5" s="68"/>
      <c r="AY5" s="68"/>
      <c r="AZ5" s="68"/>
      <c r="BA5" s="68"/>
      <c r="BB5" s="68"/>
      <c r="BD5" s="67" t="s">
        <v>40</v>
      </c>
      <c r="BE5" s="68"/>
      <c r="BF5" s="68"/>
      <c r="BG5" s="68"/>
      <c r="BH5" s="68"/>
      <c r="BI5" s="68"/>
      <c r="BJ5" s="68"/>
      <c r="BL5" s="67" t="s">
        <v>40</v>
      </c>
      <c r="BM5" s="68"/>
      <c r="BN5" s="68"/>
      <c r="BO5" s="68"/>
      <c r="BP5" s="68"/>
      <c r="BQ5" s="68"/>
      <c r="BR5" s="68"/>
      <c r="BT5" s="67" t="s">
        <v>40</v>
      </c>
      <c r="BU5" s="68"/>
      <c r="BV5" s="68"/>
      <c r="BW5" s="68"/>
      <c r="BX5" s="68"/>
      <c r="BY5" s="68"/>
      <c r="BZ5" s="68"/>
      <c r="CA5" s="68"/>
      <c r="CB5" s="68"/>
      <c r="CD5" s="67" t="s">
        <v>40</v>
      </c>
      <c r="CE5" s="68"/>
      <c r="CF5" s="68"/>
      <c r="CG5" s="68"/>
      <c r="CH5" s="68"/>
      <c r="CI5" s="68"/>
      <c r="CJ5" s="68"/>
      <c r="CL5" s="67" t="s">
        <v>40</v>
      </c>
      <c r="CM5" s="68"/>
      <c r="CN5" s="68"/>
      <c r="CO5" s="68"/>
      <c r="CP5" s="68"/>
      <c r="CQ5" s="68"/>
      <c r="CR5" s="68"/>
      <c r="CT5" s="67" t="s">
        <v>40</v>
      </c>
      <c r="CU5" s="68"/>
      <c r="CV5" s="126"/>
      <c r="CW5" s="68"/>
      <c r="CX5" s="68"/>
      <c r="CY5" s="68"/>
      <c r="DA5" s="67" t="s">
        <v>40</v>
      </c>
      <c r="DB5" s="68"/>
      <c r="DC5" s="68"/>
      <c r="DD5" s="68"/>
      <c r="DE5" s="68"/>
      <c r="DF5" s="68"/>
      <c r="DH5" s="67" t="s">
        <v>40</v>
      </c>
      <c r="DI5" s="68"/>
      <c r="DJ5" s="68"/>
      <c r="DK5" s="68"/>
      <c r="DL5" s="68"/>
      <c r="DN5" s="67" t="s">
        <v>40</v>
      </c>
      <c r="DO5" s="68"/>
      <c r="DP5" s="68"/>
      <c r="DQ5" s="68"/>
      <c r="DR5" s="68"/>
      <c r="DT5" s="67" t="s">
        <v>40</v>
      </c>
      <c r="DU5" s="68"/>
      <c r="DV5" s="68"/>
      <c r="DW5" s="68"/>
      <c r="DX5" s="68"/>
      <c r="DY5" s="68"/>
      <c r="EA5" s="67" t="s">
        <v>40</v>
      </c>
      <c r="EB5" s="68"/>
      <c r="EC5" s="68"/>
      <c r="ED5" s="68"/>
      <c r="EE5" s="68"/>
      <c r="EG5" s="67" t="s">
        <v>40</v>
      </c>
      <c r="EH5" s="68"/>
      <c r="EI5" s="68"/>
      <c r="EJ5" s="68"/>
      <c r="EK5" s="68"/>
      <c r="EL5" s="68"/>
      <c r="EN5" s="67" t="s">
        <v>40</v>
      </c>
      <c r="EO5" s="68"/>
      <c r="EP5" s="68"/>
      <c r="EQ5" s="68"/>
      <c r="ER5" s="68"/>
      <c r="ET5" s="67" t="s">
        <v>40</v>
      </c>
      <c r="EU5" s="68"/>
      <c r="EV5" s="68"/>
      <c r="EW5" s="68"/>
      <c r="EX5" s="68"/>
      <c r="EY5" s="68"/>
      <c r="FA5" s="67" t="s">
        <v>40</v>
      </c>
      <c r="FB5" s="68"/>
      <c r="FC5" s="68"/>
      <c r="FD5" s="68"/>
      <c r="FE5" s="68"/>
      <c r="FF5" s="68"/>
      <c r="FH5" s="67" t="s">
        <v>40</v>
      </c>
      <c r="FI5" s="68"/>
      <c r="FJ5" s="68"/>
      <c r="FK5" s="68"/>
      <c r="FL5" s="68"/>
      <c r="FN5" s="67" t="s">
        <v>40</v>
      </c>
      <c r="FO5" s="68"/>
      <c r="FP5" s="68"/>
      <c r="FQ5" s="68"/>
      <c r="FR5" s="68"/>
      <c r="FT5" s="67" t="s">
        <v>40</v>
      </c>
      <c r="FU5" s="68"/>
      <c r="FV5" s="68"/>
      <c r="FW5" s="68"/>
      <c r="FX5" s="68"/>
      <c r="FZ5" s="67" t="s">
        <v>40</v>
      </c>
      <c r="GA5" s="68"/>
      <c r="GB5" s="68"/>
      <c r="GC5" s="68"/>
      <c r="GD5" s="68"/>
      <c r="GE5" s="68"/>
      <c r="GG5" s="67" t="s">
        <v>40</v>
      </c>
      <c r="GH5" s="68"/>
      <c r="GI5" s="68"/>
      <c r="GJ5" s="68"/>
      <c r="GK5" s="68"/>
      <c r="GL5" s="68"/>
      <c r="GN5" s="67" t="s">
        <v>40</v>
      </c>
      <c r="GO5" s="68"/>
      <c r="GP5" s="68"/>
      <c r="GQ5" s="68"/>
      <c r="GR5" s="68"/>
      <c r="GS5" s="68"/>
      <c r="GU5" s="67" t="s">
        <v>40</v>
      </c>
      <c r="GV5" s="68"/>
      <c r="GW5" s="68"/>
      <c r="GX5" s="68"/>
      <c r="GY5" s="68"/>
      <c r="GZ5" s="68"/>
    </row>
    <row r="6" spans="1:208" x14ac:dyDescent="0.25">
      <c r="B6" s="70" t="s">
        <v>41</v>
      </c>
      <c r="F6" s="71"/>
      <c r="G6" s="71"/>
      <c r="H6" s="71" t="s">
        <v>41</v>
      </c>
      <c r="I6" s="71"/>
      <c r="J6" s="71"/>
      <c r="K6" s="71"/>
      <c r="L6" s="71"/>
      <c r="M6" s="71"/>
      <c r="O6" s="71"/>
      <c r="P6" s="71"/>
      <c r="Q6" s="71" t="s">
        <v>41</v>
      </c>
      <c r="R6" s="71"/>
      <c r="S6" s="71"/>
      <c r="T6" s="71"/>
      <c r="U6" s="71"/>
      <c r="V6" s="71"/>
      <c r="X6" s="70" t="s">
        <v>41</v>
      </c>
      <c r="Y6" s="71"/>
      <c r="Z6" s="71"/>
      <c r="AA6" s="71"/>
      <c r="AB6" s="71"/>
      <c r="AC6" s="71"/>
      <c r="AD6" s="71"/>
      <c r="AF6" s="70" t="s">
        <v>41</v>
      </c>
      <c r="AG6" s="71"/>
      <c r="AH6" s="71"/>
      <c r="AI6" s="71"/>
      <c r="AJ6" s="71"/>
      <c r="AK6" s="71"/>
      <c r="AL6" s="71"/>
      <c r="AN6" s="70" t="s">
        <v>41</v>
      </c>
      <c r="AO6" s="71"/>
      <c r="AP6" s="71"/>
      <c r="AQ6" s="71"/>
      <c r="AR6" s="71"/>
      <c r="AS6" s="71"/>
      <c r="AT6" s="71"/>
      <c r="AV6" s="70" t="s">
        <v>41</v>
      </c>
      <c r="AW6" s="71"/>
      <c r="AX6" s="71"/>
      <c r="AY6" s="71"/>
      <c r="AZ6" s="71"/>
      <c r="BA6" s="71"/>
      <c r="BB6" s="71"/>
      <c r="BD6" s="70" t="s">
        <v>41</v>
      </c>
      <c r="BE6" s="71"/>
      <c r="BF6" s="71"/>
      <c r="BG6" s="71"/>
      <c r="BH6" s="71"/>
      <c r="BI6" s="71"/>
      <c r="BJ6" s="71"/>
      <c r="BL6" s="70" t="s">
        <v>41</v>
      </c>
      <c r="BM6" s="71"/>
      <c r="BN6" s="71"/>
      <c r="BO6" s="71"/>
      <c r="BP6" s="71"/>
      <c r="BQ6" s="71"/>
      <c r="BR6" s="71"/>
      <c r="BT6" s="70" t="s">
        <v>41</v>
      </c>
      <c r="BU6" s="71"/>
      <c r="BV6" s="71"/>
      <c r="BW6" s="71"/>
      <c r="BX6" s="71"/>
      <c r="BY6" s="71"/>
      <c r="BZ6" s="71"/>
      <c r="CA6" s="71"/>
      <c r="CB6" s="71"/>
      <c r="CD6" s="70" t="s">
        <v>41</v>
      </c>
      <c r="CE6" s="71"/>
      <c r="CF6" s="71"/>
      <c r="CG6" s="71"/>
      <c r="CH6" s="71"/>
      <c r="CI6" s="71"/>
      <c r="CJ6" s="71"/>
      <c r="CL6" s="70" t="s">
        <v>41</v>
      </c>
      <c r="CM6" s="71"/>
      <c r="CN6" s="71"/>
      <c r="CO6" s="71"/>
      <c r="CP6" s="71"/>
      <c r="CQ6" s="71"/>
      <c r="CR6" s="71"/>
      <c r="CT6" s="70" t="s">
        <v>41</v>
      </c>
      <c r="CU6" s="71"/>
      <c r="CV6" s="127"/>
      <c r="CW6" s="71"/>
      <c r="CX6" s="71"/>
      <c r="CY6" s="71"/>
      <c r="DA6" s="70" t="s">
        <v>41</v>
      </c>
      <c r="DB6" s="71"/>
      <c r="DC6" s="71"/>
      <c r="DD6" s="71"/>
      <c r="DE6" s="71"/>
      <c r="DF6" s="71"/>
      <c r="DH6" s="70" t="s">
        <v>41</v>
      </c>
      <c r="DI6" s="71"/>
      <c r="DJ6" s="71"/>
      <c r="DK6" s="71"/>
      <c r="DL6" s="71"/>
      <c r="DN6" s="70" t="s">
        <v>41</v>
      </c>
      <c r="DO6" s="71"/>
      <c r="DP6" s="71"/>
      <c r="DQ6" s="71"/>
      <c r="DR6" s="71"/>
      <c r="DT6" s="70" t="s">
        <v>41</v>
      </c>
      <c r="DU6" s="71"/>
      <c r="DV6" s="71"/>
      <c r="DW6" s="71"/>
      <c r="DX6" s="71"/>
      <c r="DY6" s="71"/>
      <c r="EA6" s="70" t="s">
        <v>41</v>
      </c>
      <c r="EB6" s="71"/>
      <c r="EC6" s="71"/>
      <c r="ED6" s="71"/>
      <c r="EE6" s="71"/>
      <c r="EG6" s="70" t="s">
        <v>41</v>
      </c>
      <c r="EH6" s="71"/>
      <c r="EI6" s="71"/>
      <c r="EJ6" s="71"/>
      <c r="EK6" s="71"/>
      <c r="EL6" s="71"/>
      <c r="EN6" s="70" t="s">
        <v>41</v>
      </c>
      <c r="EO6" s="71"/>
      <c r="EP6" s="71"/>
      <c r="EQ6" s="71"/>
      <c r="ER6" s="71"/>
      <c r="ET6" s="70" t="s">
        <v>41</v>
      </c>
      <c r="EU6" s="71"/>
      <c r="EV6" s="71"/>
      <c r="EW6" s="71"/>
      <c r="EX6" s="71"/>
      <c r="EY6" s="71"/>
      <c r="FA6" s="70" t="s">
        <v>41</v>
      </c>
      <c r="FB6" s="71"/>
      <c r="FC6" s="71"/>
      <c r="FD6" s="71"/>
      <c r="FE6" s="71"/>
      <c r="FF6" s="71"/>
      <c r="FH6" s="70" t="s">
        <v>41</v>
      </c>
      <c r="FI6" s="71"/>
      <c r="FJ6" s="71"/>
      <c r="FK6" s="71"/>
      <c r="FL6" s="71"/>
      <c r="FN6" s="70" t="s">
        <v>41</v>
      </c>
      <c r="FO6" s="71"/>
      <c r="FP6" s="71"/>
      <c r="FQ6" s="71"/>
      <c r="FR6" s="71"/>
      <c r="FT6" s="70" t="s">
        <v>41</v>
      </c>
      <c r="FU6" s="71"/>
      <c r="FV6" s="71"/>
      <c r="FW6" s="71"/>
      <c r="FX6" s="71"/>
      <c r="FZ6" s="70" t="s">
        <v>41</v>
      </c>
      <c r="GA6" s="71"/>
      <c r="GB6" s="71"/>
      <c r="GC6" s="71"/>
      <c r="GD6" s="71"/>
      <c r="GE6" s="71"/>
      <c r="GG6" s="70" t="s">
        <v>41</v>
      </c>
      <c r="GH6" s="71"/>
      <c r="GI6" s="71"/>
      <c r="GJ6" s="71"/>
      <c r="GK6" s="71"/>
      <c r="GL6" s="71"/>
      <c r="GN6" s="70" t="s">
        <v>41</v>
      </c>
      <c r="GO6" s="71"/>
      <c r="GP6" s="71"/>
      <c r="GQ6" s="71"/>
      <c r="GR6" s="71"/>
      <c r="GS6" s="71"/>
      <c r="GU6" s="70" t="s">
        <v>41</v>
      </c>
      <c r="GV6" s="71"/>
      <c r="GW6" s="71"/>
      <c r="GX6" s="71"/>
      <c r="GY6" s="71"/>
      <c r="GZ6" s="71"/>
    </row>
    <row r="7" spans="1:208" x14ac:dyDescent="0.25">
      <c r="B7" s="39" t="s">
        <v>42</v>
      </c>
      <c r="F7" s="71"/>
      <c r="G7" s="71"/>
      <c r="H7" s="71" t="s">
        <v>47</v>
      </c>
      <c r="I7" s="71"/>
      <c r="J7" s="71"/>
      <c r="K7" s="71"/>
      <c r="L7" s="71"/>
      <c r="M7" s="71"/>
      <c r="O7" s="71"/>
      <c r="P7" s="71"/>
      <c r="Q7" s="71" t="s">
        <v>51</v>
      </c>
      <c r="R7" s="71"/>
      <c r="S7" s="71"/>
      <c r="T7" s="71"/>
      <c r="U7" s="71"/>
      <c r="V7" s="71"/>
      <c r="X7" s="70" t="s">
        <v>120</v>
      </c>
      <c r="Y7" s="71"/>
      <c r="Z7" s="71"/>
      <c r="AA7" s="71"/>
      <c r="AB7" s="71"/>
      <c r="AC7" s="71"/>
      <c r="AD7" s="71"/>
      <c r="AF7" s="70" t="s">
        <v>116</v>
      </c>
      <c r="AG7" s="71"/>
      <c r="AH7" s="71"/>
      <c r="AI7" s="71"/>
      <c r="AJ7" s="71"/>
      <c r="AK7" s="71"/>
      <c r="AL7" s="71"/>
      <c r="AN7" s="70" t="s">
        <v>100</v>
      </c>
      <c r="AO7" s="71"/>
      <c r="AP7" s="71"/>
      <c r="AQ7" s="71"/>
      <c r="AR7" s="71"/>
      <c r="AS7" s="71"/>
      <c r="AT7" s="71"/>
      <c r="AV7" s="70" t="s">
        <v>93</v>
      </c>
      <c r="AW7" s="71"/>
      <c r="AX7" s="71"/>
      <c r="AY7" s="71"/>
      <c r="AZ7" s="71"/>
      <c r="BA7" s="71"/>
      <c r="BB7" s="71"/>
      <c r="BD7" s="70" t="s">
        <v>94</v>
      </c>
      <c r="BE7" s="71"/>
      <c r="BF7" s="71"/>
      <c r="BG7" s="71"/>
      <c r="BH7" s="71"/>
      <c r="BI7" s="71"/>
      <c r="BJ7" s="71"/>
      <c r="BL7" s="70" t="s">
        <v>95</v>
      </c>
      <c r="BM7" s="71"/>
      <c r="BN7" s="71"/>
      <c r="BO7" s="71"/>
      <c r="BP7" s="71"/>
      <c r="BQ7" s="71"/>
      <c r="BR7" s="71"/>
      <c r="BT7" s="70" t="s">
        <v>90</v>
      </c>
      <c r="BU7" s="71"/>
      <c r="BV7" s="71"/>
      <c r="BW7" s="71"/>
      <c r="BX7" s="71"/>
      <c r="BY7" s="71"/>
      <c r="BZ7" s="71"/>
      <c r="CA7" s="71"/>
      <c r="CB7" s="71"/>
      <c r="CD7" s="70" t="s">
        <v>52</v>
      </c>
      <c r="CE7" s="71"/>
      <c r="CF7" s="71"/>
      <c r="CG7" s="71"/>
      <c r="CH7" s="71"/>
      <c r="CI7" s="71"/>
      <c r="CJ7" s="71"/>
      <c r="CL7" s="70" t="s">
        <v>50</v>
      </c>
      <c r="CM7" s="71"/>
      <c r="CN7" s="71"/>
      <c r="CO7" s="71"/>
      <c r="CP7" s="71"/>
      <c r="CQ7" s="71"/>
      <c r="CR7" s="71"/>
      <c r="CT7" s="70" t="s">
        <v>53</v>
      </c>
      <c r="CU7" s="71"/>
      <c r="CV7" s="127"/>
      <c r="CW7" s="71"/>
      <c r="CX7" s="71"/>
      <c r="CY7" s="71"/>
      <c r="DA7" s="70" t="s">
        <v>54</v>
      </c>
      <c r="DB7" s="71"/>
      <c r="DC7" s="71"/>
      <c r="DD7" s="71"/>
      <c r="DE7" s="71"/>
      <c r="DF7" s="71"/>
      <c r="DH7" s="70" t="s">
        <v>55</v>
      </c>
      <c r="DI7" s="71"/>
      <c r="DJ7" s="71"/>
      <c r="DK7" s="71"/>
      <c r="DL7" s="71"/>
      <c r="DN7" s="70" t="s">
        <v>56</v>
      </c>
      <c r="DO7" s="71"/>
      <c r="DP7" s="71"/>
      <c r="DQ7" s="71"/>
      <c r="DR7" s="71"/>
      <c r="DT7" s="70" t="s">
        <v>57</v>
      </c>
      <c r="DU7" s="71"/>
      <c r="DV7" s="71"/>
      <c r="DW7" s="71"/>
      <c r="DX7" s="71"/>
      <c r="DY7" s="71"/>
      <c r="EA7" s="70" t="s">
        <v>58</v>
      </c>
      <c r="EB7" s="71"/>
      <c r="EC7" s="71"/>
      <c r="ED7" s="71"/>
      <c r="EE7" s="71"/>
      <c r="EG7" s="70" t="s">
        <v>59</v>
      </c>
      <c r="EH7" s="71"/>
      <c r="EI7" s="71"/>
      <c r="EJ7" s="71"/>
      <c r="EK7" s="71"/>
      <c r="EL7" s="71"/>
      <c r="EN7" s="70" t="s">
        <v>60</v>
      </c>
      <c r="EO7" s="71"/>
      <c r="EP7" s="71"/>
      <c r="EQ7" s="71"/>
      <c r="ER7" s="71"/>
      <c r="ET7" s="70" t="s">
        <v>61</v>
      </c>
      <c r="EU7" s="72"/>
      <c r="EV7" s="71"/>
      <c r="EW7" s="72"/>
      <c r="EX7" s="72"/>
      <c r="EY7" s="72"/>
      <c r="FA7" s="70" t="s">
        <v>62</v>
      </c>
      <c r="FB7" s="72"/>
      <c r="FC7" s="71"/>
      <c r="FD7" s="72"/>
      <c r="FE7" s="72"/>
      <c r="FF7" s="72"/>
      <c r="FH7" s="70" t="s">
        <v>63</v>
      </c>
      <c r="FI7" s="71"/>
      <c r="FJ7" s="71"/>
      <c r="FK7" s="71"/>
      <c r="FL7" s="71"/>
      <c r="FN7" s="70" t="s">
        <v>64</v>
      </c>
      <c r="FO7" s="71"/>
      <c r="FP7" s="71"/>
      <c r="FQ7" s="71"/>
      <c r="FR7" s="71"/>
      <c r="FT7" s="70" t="s">
        <v>65</v>
      </c>
      <c r="FU7" s="71"/>
      <c r="FV7" s="71"/>
      <c r="FW7" s="71"/>
      <c r="FX7" s="71"/>
      <c r="FZ7" s="70" t="s">
        <v>66</v>
      </c>
      <c r="GA7" s="71"/>
      <c r="GB7" s="71"/>
      <c r="GC7" s="71"/>
      <c r="GD7" s="71"/>
      <c r="GE7" s="71"/>
      <c r="GG7" s="70" t="s">
        <v>67</v>
      </c>
      <c r="GH7" s="71"/>
      <c r="GI7" s="71"/>
      <c r="GJ7" s="71"/>
      <c r="GK7" s="71"/>
      <c r="GL7" s="71"/>
      <c r="GN7" s="70" t="s">
        <v>68</v>
      </c>
      <c r="GO7" s="71"/>
      <c r="GP7" s="71"/>
      <c r="GQ7" s="71"/>
      <c r="GR7" s="71"/>
      <c r="GS7" s="71"/>
      <c r="GU7" s="70" t="s">
        <v>69</v>
      </c>
      <c r="GV7" s="71"/>
      <c r="GW7" s="71"/>
      <c r="GX7" s="71"/>
      <c r="GY7" s="71"/>
      <c r="GZ7" s="71"/>
    </row>
    <row r="8" spans="1:208" x14ac:dyDescent="0.25">
      <c r="F8" s="71"/>
      <c r="G8" s="71"/>
      <c r="H8" s="71"/>
      <c r="I8" s="71"/>
      <c r="J8" s="71"/>
      <c r="K8" s="71"/>
      <c r="L8" s="71"/>
      <c r="M8" s="71"/>
      <c r="O8" s="71"/>
      <c r="P8" s="71"/>
      <c r="Q8" s="71"/>
      <c r="R8" s="71"/>
      <c r="S8" s="71"/>
      <c r="T8" s="71"/>
      <c r="U8" s="71"/>
      <c r="V8" s="71"/>
      <c r="X8" s="143">
        <v>44902</v>
      </c>
      <c r="Y8" s="74"/>
      <c r="Z8" s="74"/>
      <c r="AA8" s="74"/>
      <c r="AB8" s="74"/>
      <c r="AC8" s="74"/>
      <c r="AD8" s="74"/>
      <c r="AF8" s="143">
        <v>44637</v>
      </c>
      <c r="AG8" s="74"/>
      <c r="AH8" s="74"/>
      <c r="AI8" s="74"/>
      <c r="AJ8" s="74"/>
      <c r="AK8" s="74"/>
      <c r="AL8" s="74"/>
      <c r="AN8" s="143">
        <v>44391</v>
      </c>
      <c r="AO8" s="74"/>
      <c r="AP8" s="74"/>
      <c r="AQ8" s="74"/>
      <c r="AR8" s="74"/>
      <c r="AS8" s="74"/>
      <c r="AT8" s="74"/>
      <c r="AV8" s="143">
        <v>44091</v>
      </c>
      <c r="AW8" s="74"/>
      <c r="AX8" s="74"/>
      <c r="AY8" s="74"/>
      <c r="AZ8" s="74"/>
      <c r="BA8" s="74"/>
      <c r="BB8" s="74"/>
      <c r="BD8" s="143"/>
      <c r="BE8" s="74"/>
      <c r="BF8" s="74"/>
      <c r="BG8" s="74"/>
      <c r="BH8" s="74"/>
      <c r="BI8" s="74"/>
      <c r="BJ8" s="74"/>
      <c r="BL8" s="143"/>
      <c r="BM8" s="74"/>
      <c r="BN8" s="74"/>
      <c r="BO8" s="74"/>
      <c r="BP8" s="74"/>
      <c r="BQ8" s="74"/>
      <c r="BR8" s="74"/>
      <c r="BT8" s="143"/>
      <c r="BU8" s="74"/>
      <c r="BV8" s="74"/>
      <c r="BW8" s="74"/>
      <c r="BX8" s="74"/>
      <c r="BY8" s="74"/>
      <c r="BZ8" s="74"/>
      <c r="CA8" s="74"/>
      <c r="CB8" s="74"/>
      <c r="CD8" s="143"/>
      <c r="CE8" s="74"/>
      <c r="CF8" s="74"/>
      <c r="CG8" s="74"/>
      <c r="CH8" s="74"/>
      <c r="CI8" s="74"/>
      <c r="CJ8" s="74"/>
      <c r="CL8" s="143"/>
      <c r="CM8" s="74"/>
      <c r="CN8" s="74"/>
      <c r="CO8" s="74"/>
      <c r="CP8" s="74"/>
      <c r="CQ8" s="74"/>
      <c r="CR8" s="74"/>
      <c r="CT8" s="143"/>
      <c r="CU8" s="74"/>
      <c r="CV8" s="128"/>
      <c r="CW8" s="74"/>
      <c r="CX8" s="74"/>
      <c r="CY8" s="74"/>
      <c r="DA8" s="143"/>
      <c r="DB8" s="74"/>
      <c r="DC8" s="74"/>
      <c r="DD8" s="74"/>
      <c r="DE8" s="74"/>
      <c r="DF8" s="74"/>
      <c r="DH8" s="143"/>
      <c r="DI8" s="74"/>
      <c r="DJ8" s="74"/>
      <c r="DK8" s="74"/>
      <c r="DL8" s="74"/>
      <c r="DN8" s="143"/>
      <c r="DO8" s="74"/>
      <c r="DP8" s="74"/>
      <c r="DQ8" s="74"/>
      <c r="DR8" s="74"/>
      <c r="DT8" s="143"/>
      <c r="DU8" s="74"/>
      <c r="DV8" s="74"/>
      <c r="DW8" s="74"/>
      <c r="DX8" s="74"/>
      <c r="DY8" s="74"/>
      <c r="EA8" s="143"/>
      <c r="EB8" s="74"/>
      <c r="EC8" s="74"/>
      <c r="ED8" s="74"/>
      <c r="EE8" s="74"/>
      <c r="EG8" s="143"/>
      <c r="EH8" s="74"/>
      <c r="EI8" s="74"/>
      <c r="EJ8" s="74"/>
      <c r="EK8" s="74"/>
      <c r="EL8" s="74"/>
      <c r="EN8" s="143"/>
      <c r="EO8" s="74"/>
      <c r="EP8" s="74"/>
      <c r="EQ8" s="74"/>
      <c r="ER8" s="74"/>
      <c r="ET8" s="143"/>
      <c r="EU8" s="74"/>
      <c r="EV8" s="74"/>
      <c r="EW8" s="74"/>
      <c r="EX8" s="74"/>
      <c r="EY8" s="74"/>
      <c r="FA8" s="143"/>
      <c r="FB8" s="74"/>
      <c r="FC8" s="74"/>
      <c r="FD8" s="74"/>
      <c r="FE8" s="74"/>
      <c r="FF8" s="74"/>
      <c r="FH8" s="143"/>
      <c r="FI8" s="74"/>
      <c r="FJ8" s="74"/>
      <c r="FK8" s="74"/>
      <c r="FL8" s="74"/>
      <c r="FN8" s="143"/>
      <c r="FO8" s="74"/>
      <c r="FP8" s="74"/>
      <c r="FQ8" s="74"/>
      <c r="FR8" s="74"/>
      <c r="FT8" s="143"/>
      <c r="FU8" s="74"/>
      <c r="FV8" s="74"/>
      <c r="FW8" s="74"/>
      <c r="FX8" s="74"/>
      <c r="FZ8" s="143"/>
      <c r="GA8" s="74"/>
      <c r="GB8" s="74"/>
      <c r="GC8" s="74"/>
      <c r="GD8" s="74"/>
      <c r="GE8" s="74"/>
      <c r="GG8" s="143"/>
      <c r="GH8" s="74"/>
      <c r="GI8" s="74"/>
      <c r="GJ8" s="74"/>
      <c r="GK8" s="74"/>
      <c r="GL8" s="74"/>
      <c r="GN8" s="143"/>
      <c r="GO8" s="74"/>
      <c r="GP8" s="74"/>
      <c r="GQ8" s="74"/>
      <c r="GR8" s="74"/>
      <c r="GS8" s="74"/>
      <c r="GU8" s="143"/>
      <c r="GV8" s="74"/>
      <c r="GW8" s="74"/>
      <c r="GX8" s="74"/>
      <c r="GY8" s="74"/>
      <c r="GZ8" s="74"/>
    </row>
    <row r="9" spans="1:208" x14ac:dyDescent="0.25">
      <c r="B9" s="70" t="s">
        <v>43</v>
      </c>
      <c r="C9" s="75" t="s">
        <v>44</v>
      </c>
      <c r="D9" s="75"/>
      <c r="F9" s="71" t="s">
        <v>43</v>
      </c>
      <c r="G9" s="71"/>
      <c r="H9" s="71" t="s">
        <v>48</v>
      </c>
      <c r="I9" s="75"/>
      <c r="J9" s="75"/>
      <c r="K9" s="75" t="s">
        <v>28</v>
      </c>
      <c r="L9" s="75" t="s">
        <v>49</v>
      </c>
      <c r="M9" s="75" t="s">
        <v>44</v>
      </c>
      <c r="O9" s="70"/>
      <c r="Q9" s="70" t="s">
        <v>43</v>
      </c>
      <c r="T9" s="75" t="s">
        <v>28</v>
      </c>
      <c r="U9" s="75" t="s">
        <v>49</v>
      </c>
      <c r="X9" s="70" t="s">
        <v>43</v>
      </c>
      <c r="AB9" s="75" t="s">
        <v>28</v>
      </c>
      <c r="AC9" s="75" t="s">
        <v>49</v>
      </c>
      <c r="AF9" s="70" t="s">
        <v>43</v>
      </c>
      <c r="AJ9" s="75" t="s">
        <v>28</v>
      </c>
      <c r="AK9" s="75" t="s">
        <v>49</v>
      </c>
      <c r="AN9" s="70" t="s">
        <v>43</v>
      </c>
      <c r="AR9" s="75" t="s">
        <v>28</v>
      </c>
      <c r="AS9" s="75" t="s">
        <v>49</v>
      </c>
      <c r="AV9" s="70" t="s">
        <v>43</v>
      </c>
      <c r="AZ9" s="75" t="s">
        <v>28</v>
      </c>
      <c r="BA9" s="75" t="s">
        <v>49</v>
      </c>
      <c r="BD9" s="70" t="s">
        <v>43</v>
      </c>
      <c r="BH9" s="75" t="s">
        <v>28</v>
      </c>
      <c r="BI9" s="75" t="s">
        <v>49</v>
      </c>
      <c r="BL9" s="70" t="s">
        <v>43</v>
      </c>
      <c r="BP9" s="75" t="s">
        <v>28</v>
      </c>
      <c r="BQ9" s="75" t="s">
        <v>49</v>
      </c>
      <c r="BT9" s="70" t="s">
        <v>43</v>
      </c>
      <c r="BZ9" s="75" t="s">
        <v>28</v>
      </c>
      <c r="CA9" s="75" t="s">
        <v>49</v>
      </c>
      <c r="CD9" s="70" t="s">
        <v>43</v>
      </c>
      <c r="CH9" s="75" t="s">
        <v>28</v>
      </c>
      <c r="CI9" s="75" t="s">
        <v>49</v>
      </c>
      <c r="CL9" s="70" t="s">
        <v>43</v>
      </c>
      <c r="CN9" s="39"/>
      <c r="CP9" s="75" t="s">
        <v>28</v>
      </c>
      <c r="CQ9" s="75" t="s">
        <v>49</v>
      </c>
      <c r="CT9" s="70" t="s">
        <v>43</v>
      </c>
      <c r="CV9" s="100"/>
      <c r="CX9" s="75" t="s">
        <v>28</v>
      </c>
      <c r="DA9" s="70" t="s">
        <v>43</v>
      </c>
      <c r="DE9" s="75" t="s">
        <v>28</v>
      </c>
      <c r="DH9" s="70" t="s">
        <v>43</v>
      </c>
      <c r="DN9" s="70" t="s">
        <v>43</v>
      </c>
      <c r="DT9" s="70" t="s">
        <v>43</v>
      </c>
      <c r="DX9" s="75" t="s">
        <v>28</v>
      </c>
      <c r="EA9" s="70" t="s">
        <v>43</v>
      </c>
      <c r="EB9" s="76"/>
      <c r="EC9" s="76"/>
      <c r="ED9" s="76"/>
      <c r="EE9" s="76"/>
      <c r="EG9" s="70" t="s">
        <v>43</v>
      </c>
      <c r="EK9" s="75" t="s">
        <v>28</v>
      </c>
      <c r="EN9" s="70" t="s">
        <v>43</v>
      </c>
      <c r="ER9" s="75"/>
      <c r="ET9" s="70" t="s">
        <v>43</v>
      </c>
      <c r="EU9" s="40"/>
      <c r="EV9" s="40"/>
      <c r="EW9" s="40"/>
      <c r="EX9" s="77" t="s">
        <v>28</v>
      </c>
      <c r="EY9" s="40"/>
      <c r="FA9" s="70" t="s">
        <v>43</v>
      </c>
      <c r="FB9" s="40"/>
      <c r="FC9" s="40"/>
      <c r="FD9" s="40"/>
      <c r="FE9" s="75" t="s">
        <v>28</v>
      </c>
      <c r="FF9" s="40"/>
      <c r="FH9" s="70" t="s">
        <v>43</v>
      </c>
      <c r="FN9" s="70" t="s">
        <v>43</v>
      </c>
      <c r="FT9" s="70" t="s">
        <v>43</v>
      </c>
      <c r="FZ9" s="70" t="s">
        <v>43</v>
      </c>
      <c r="GD9" s="75" t="s">
        <v>28</v>
      </c>
      <c r="GG9" s="70" t="s">
        <v>43</v>
      </c>
      <c r="GK9" s="75" t="s">
        <v>28</v>
      </c>
      <c r="GN9" s="70" t="s">
        <v>43</v>
      </c>
      <c r="GR9" s="75" t="s">
        <v>28</v>
      </c>
      <c r="GU9" s="70" t="s">
        <v>43</v>
      </c>
      <c r="GY9" s="75" t="s">
        <v>28</v>
      </c>
    </row>
    <row r="10" spans="1:208" ht="13.8" thickBot="1" x14ac:dyDescent="0.3">
      <c r="B10" s="78" t="s">
        <v>45</v>
      </c>
      <c r="C10" s="79" t="s">
        <v>46</v>
      </c>
      <c r="D10" s="79" t="s">
        <v>39</v>
      </c>
      <c r="F10" s="80" t="s">
        <v>45</v>
      </c>
      <c r="G10" s="80"/>
      <c r="H10" s="80" t="s">
        <v>20</v>
      </c>
      <c r="I10" s="79" t="s">
        <v>18</v>
      </c>
      <c r="J10" s="79" t="s">
        <v>29</v>
      </c>
      <c r="K10" s="79" t="s">
        <v>29</v>
      </c>
      <c r="L10" s="79" t="s">
        <v>29</v>
      </c>
      <c r="M10" s="79" t="s">
        <v>46</v>
      </c>
      <c r="O10" s="78"/>
      <c r="P10" s="79"/>
      <c r="Q10" s="78" t="s">
        <v>45</v>
      </c>
      <c r="R10" s="79" t="s">
        <v>18</v>
      </c>
      <c r="S10" s="79" t="s">
        <v>29</v>
      </c>
      <c r="T10" s="79" t="s">
        <v>29</v>
      </c>
      <c r="U10" s="79" t="s">
        <v>29</v>
      </c>
      <c r="V10" s="79" t="s">
        <v>31</v>
      </c>
      <c r="X10" s="78" t="s">
        <v>45</v>
      </c>
      <c r="Y10" s="79" t="s">
        <v>18</v>
      </c>
      <c r="Z10" s="79" t="s">
        <v>22</v>
      </c>
      <c r="AA10" s="79" t="s">
        <v>29</v>
      </c>
      <c r="AB10" s="79" t="s">
        <v>29</v>
      </c>
      <c r="AC10" s="79" t="s">
        <v>29</v>
      </c>
      <c r="AD10" s="79" t="s">
        <v>31</v>
      </c>
      <c r="AF10" s="78" t="s">
        <v>45</v>
      </c>
      <c r="AG10" s="79" t="s">
        <v>18</v>
      </c>
      <c r="AH10" s="79" t="s">
        <v>22</v>
      </c>
      <c r="AI10" s="79" t="s">
        <v>29</v>
      </c>
      <c r="AJ10" s="79" t="s">
        <v>29</v>
      </c>
      <c r="AK10" s="79" t="s">
        <v>29</v>
      </c>
      <c r="AL10" s="79" t="s">
        <v>31</v>
      </c>
      <c r="AN10" s="78" t="s">
        <v>45</v>
      </c>
      <c r="AO10" s="79" t="s">
        <v>18</v>
      </c>
      <c r="AP10" s="79" t="s">
        <v>22</v>
      </c>
      <c r="AQ10" s="79" t="s">
        <v>29</v>
      </c>
      <c r="AR10" s="79" t="s">
        <v>29</v>
      </c>
      <c r="AS10" s="79" t="s">
        <v>29</v>
      </c>
      <c r="AT10" s="79" t="s">
        <v>31</v>
      </c>
      <c r="AV10" s="78" t="s">
        <v>45</v>
      </c>
      <c r="AW10" s="79" t="s">
        <v>18</v>
      </c>
      <c r="AX10" s="79" t="s">
        <v>22</v>
      </c>
      <c r="AY10" s="79" t="s">
        <v>29</v>
      </c>
      <c r="AZ10" s="79" t="s">
        <v>29</v>
      </c>
      <c r="BA10" s="79" t="s">
        <v>29</v>
      </c>
      <c r="BB10" s="79" t="s">
        <v>31</v>
      </c>
      <c r="BD10" s="78" t="s">
        <v>45</v>
      </c>
      <c r="BE10" s="79" t="s">
        <v>18</v>
      </c>
      <c r="BF10" s="79" t="s">
        <v>22</v>
      </c>
      <c r="BG10" s="79" t="s">
        <v>29</v>
      </c>
      <c r="BH10" s="79" t="s">
        <v>29</v>
      </c>
      <c r="BI10" s="79" t="s">
        <v>29</v>
      </c>
      <c r="BJ10" s="79" t="s">
        <v>31</v>
      </c>
      <c r="BL10" s="78" t="s">
        <v>45</v>
      </c>
      <c r="BM10" s="79" t="s">
        <v>18</v>
      </c>
      <c r="BN10" s="79" t="s">
        <v>22</v>
      </c>
      <c r="BO10" s="79" t="s">
        <v>29</v>
      </c>
      <c r="BP10" s="79" t="s">
        <v>29</v>
      </c>
      <c r="BQ10" s="79" t="s">
        <v>29</v>
      </c>
      <c r="BR10" s="79" t="s">
        <v>31</v>
      </c>
      <c r="BT10" s="78" t="s">
        <v>45</v>
      </c>
      <c r="BU10" s="79" t="s">
        <v>18</v>
      </c>
      <c r="BV10" s="79" t="s">
        <v>22</v>
      </c>
      <c r="BW10" s="79" t="s">
        <v>18</v>
      </c>
      <c r="BX10" s="79" t="s">
        <v>22</v>
      </c>
      <c r="BY10" s="79" t="s">
        <v>29</v>
      </c>
      <c r="BZ10" s="79" t="s">
        <v>29</v>
      </c>
      <c r="CA10" s="79" t="s">
        <v>29</v>
      </c>
      <c r="CB10" s="79" t="s">
        <v>31</v>
      </c>
      <c r="CD10" s="78" t="s">
        <v>45</v>
      </c>
      <c r="CE10" s="79" t="s">
        <v>18</v>
      </c>
      <c r="CF10" s="79" t="s">
        <v>22</v>
      </c>
      <c r="CG10" s="79" t="s">
        <v>29</v>
      </c>
      <c r="CH10" s="79" t="s">
        <v>29</v>
      </c>
      <c r="CI10" s="79" t="s">
        <v>29</v>
      </c>
      <c r="CJ10" s="79" t="s">
        <v>31</v>
      </c>
      <c r="CL10" s="78" t="s">
        <v>45</v>
      </c>
      <c r="CM10" s="79" t="s">
        <v>18</v>
      </c>
      <c r="CN10" s="79" t="s">
        <v>22</v>
      </c>
      <c r="CO10" s="79" t="s">
        <v>29</v>
      </c>
      <c r="CP10" s="79" t="s">
        <v>29</v>
      </c>
      <c r="CQ10" s="79" t="s">
        <v>29</v>
      </c>
      <c r="CR10" s="79" t="s">
        <v>31</v>
      </c>
      <c r="CT10" s="78" t="s">
        <v>45</v>
      </c>
      <c r="CU10" s="79" t="s">
        <v>18</v>
      </c>
      <c r="CV10" s="129" t="s">
        <v>22</v>
      </c>
      <c r="CW10" s="79" t="s">
        <v>29</v>
      </c>
      <c r="CX10" s="79" t="s">
        <v>29</v>
      </c>
      <c r="CY10" s="79" t="s">
        <v>31</v>
      </c>
      <c r="DA10" s="78" t="s">
        <v>45</v>
      </c>
      <c r="DB10" s="79" t="s">
        <v>18</v>
      </c>
      <c r="DC10" s="79" t="s">
        <v>22</v>
      </c>
      <c r="DD10" s="79" t="s">
        <v>29</v>
      </c>
      <c r="DE10" s="79" t="s">
        <v>29</v>
      </c>
      <c r="DF10" s="79" t="s">
        <v>31</v>
      </c>
      <c r="DH10" s="78" t="s">
        <v>45</v>
      </c>
      <c r="DI10" s="79" t="s">
        <v>18</v>
      </c>
      <c r="DJ10" s="79" t="s">
        <v>22</v>
      </c>
      <c r="DK10" s="79" t="s">
        <v>29</v>
      </c>
      <c r="DL10" s="79" t="s">
        <v>31</v>
      </c>
      <c r="DN10" s="78" t="s">
        <v>45</v>
      </c>
      <c r="DO10" s="79" t="s">
        <v>18</v>
      </c>
      <c r="DP10" s="79" t="s">
        <v>22</v>
      </c>
      <c r="DQ10" s="79" t="s">
        <v>29</v>
      </c>
      <c r="DR10" s="79" t="s">
        <v>31</v>
      </c>
      <c r="DT10" s="78" t="s">
        <v>45</v>
      </c>
      <c r="DU10" s="79" t="s">
        <v>18</v>
      </c>
      <c r="DV10" s="79" t="s">
        <v>22</v>
      </c>
      <c r="DW10" s="79" t="s">
        <v>29</v>
      </c>
      <c r="DX10" s="79" t="s">
        <v>29</v>
      </c>
      <c r="DY10" s="79" t="s">
        <v>31</v>
      </c>
      <c r="EA10" s="78" t="s">
        <v>45</v>
      </c>
      <c r="EB10" s="79" t="s">
        <v>18</v>
      </c>
      <c r="EC10" s="79" t="s">
        <v>22</v>
      </c>
      <c r="ED10" s="79" t="s">
        <v>29</v>
      </c>
      <c r="EE10" s="79" t="s">
        <v>31</v>
      </c>
      <c r="EG10" s="78" t="s">
        <v>45</v>
      </c>
      <c r="EH10" s="79" t="s">
        <v>18</v>
      </c>
      <c r="EI10" s="79" t="s">
        <v>22</v>
      </c>
      <c r="EJ10" s="79" t="s">
        <v>29</v>
      </c>
      <c r="EK10" s="79" t="s">
        <v>29</v>
      </c>
      <c r="EL10" s="79" t="s">
        <v>31</v>
      </c>
      <c r="EN10" s="78" t="s">
        <v>45</v>
      </c>
      <c r="EO10" s="79" t="s">
        <v>18</v>
      </c>
      <c r="EP10" s="79" t="s">
        <v>22</v>
      </c>
      <c r="EQ10" s="79" t="s">
        <v>29</v>
      </c>
      <c r="ER10" s="79" t="s">
        <v>31</v>
      </c>
      <c r="ET10" s="78" t="s">
        <v>45</v>
      </c>
      <c r="EU10" s="81" t="s">
        <v>18</v>
      </c>
      <c r="EV10" s="81" t="s">
        <v>22</v>
      </c>
      <c r="EW10" s="81" t="s">
        <v>29</v>
      </c>
      <c r="EX10" s="81" t="s">
        <v>29</v>
      </c>
      <c r="EY10" s="81" t="s">
        <v>31</v>
      </c>
      <c r="FA10" s="78" t="s">
        <v>45</v>
      </c>
      <c r="FB10" s="81" t="s">
        <v>18</v>
      </c>
      <c r="FC10" s="81" t="s">
        <v>22</v>
      </c>
      <c r="FD10" s="81" t="s">
        <v>29</v>
      </c>
      <c r="FE10" s="79" t="s">
        <v>29</v>
      </c>
      <c r="FF10" s="81" t="s">
        <v>31</v>
      </c>
      <c r="FH10" s="78" t="s">
        <v>45</v>
      </c>
      <c r="FI10" s="79" t="s">
        <v>18</v>
      </c>
      <c r="FJ10" s="79" t="s">
        <v>22</v>
      </c>
      <c r="FK10" s="79" t="s">
        <v>29</v>
      </c>
      <c r="FL10" s="79" t="s">
        <v>31</v>
      </c>
      <c r="FN10" s="78" t="s">
        <v>45</v>
      </c>
      <c r="FO10" s="79" t="s">
        <v>18</v>
      </c>
      <c r="FP10" s="79" t="s">
        <v>22</v>
      </c>
      <c r="FQ10" s="79" t="s">
        <v>29</v>
      </c>
      <c r="FR10" s="79" t="s">
        <v>31</v>
      </c>
      <c r="FT10" s="78" t="s">
        <v>45</v>
      </c>
      <c r="FU10" s="79" t="s">
        <v>18</v>
      </c>
      <c r="FV10" s="79" t="s">
        <v>22</v>
      </c>
      <c r="FW10" s="79" t="s">
        <v>29</v>
      </c>
      <c r="FX10" s="79" t="s">
        <v>31</v>
      </c>
      <c r="FZ10" s="78" t="s">
        <v>45</v>
      </c>
      <c r="GA10" s="79" t="s">
        <v>18</v>
      </c>
      <c r="GB10" s="79" t="s">
        <v>22</v>
      </c>
      <c r="GC10" s="79" t="s">
        <v>29</v>
      </c>
      <c r="GD10" s="79" t="s">
        <v>29</v>
      </c>
      <c r="GE10" s="79" t="s">
        <v>31</v>
      </c>
      <c r="GG10" s="78" t="s">
        <v>45</v>
      </c>
      <c r="GH10" s="79" t="s">
        <v>18</v>
      </c>
      <c r="GI10" s="79" t="s">
        <v>22</v>
      </c>
      <c r="GJ10" s="79" t="s">
        <v>29</v>
      </c>
      <c r="GK10" s="79" t="s">
        <v>29</v>
      </c>
      <c r="GL10" s="79" t="s">
        <v>31</v>
      </c>
      <c r="GN10" s="78" t="s">
        <v>45</v>
      </c>
      <c r="GO10" s="79" t="s">
        <v>18</v>
      </c>
      <c r="GP10" s="79" t="s">
        <v>22</v>
      </c>
      <c r="GQ10" s="79" t="s">
        <v>29</v>
      </c>
      <c r="GR10" s="79" t="s">
        <v>29</v>
      </c>
      <c r="GS10" s="79" t="s">
        <v>31</v>
      </c>
      <c r="GU10" s="78" t="s">
        <v>45</v>
      </c>
      <c r="GV10" s="79" t="s">
        <v>18</v>
      </c>
      <c r="GW10" s="79" t="s">
        <v>22</v>
      </c>
      <c r="GX10" s="79" t="s">
        <v>29</v>
      </c>
      <c r="GY10" s="79" t="s">
        <v>29</v>
      </c>
      <c r="GZ10" s="79" t="s">
        <v>31</v>
      </c>
    </row>
    <row r="11" spans="1:208" x14ac:dyDescent="0.25">
      <c r="X11" s="70"/>
      <c r="Y11" s="75"/>
      <c r="Z11" s="75"/>
      <c r="AA11" s="75"/>
      <c r="AB11" s="75"/>
      <c r="AC11" s="75"/>
      <c r="AD11" s="75"/>
      <c r="AF11" s="70"/>
      <c r="AG11" s="75"/>
      <c r="AH11" s="75"/>
      <c r="AI11" s="75"/>
      <c r="AJ11" s="75"/>
      <c r="AK11" s="75"/>
      <c r="AL11" s="75"/>
      <c r="AN11" s="70"/>
      <c r="AO11" s="75"/>
      <c r="AP11" s="75"/>
      <c r="AQ11" s="75"/>
      <c r="AR11" s="75"/>
      <c r="AS11" s="75"/>
      <c r="AT11" s="75"/>
      <c r="AV11" s="70"/>
      <c r="AW11" s="75"/>
      <c r="AX11" s="75"/>
      <c r="AY11" s="75"/>
      <c r="AZ11" s="75"/>
      <c r="BA11" s="75"/>
      <c r="BB11" s="75"/>
      <c r="BD11" s="70"/>
      <c r="BE11" s="75"/>
      <c r="BF11" s="75"/>
      <c r="BG11" s="75"/>
      <c r="BH11" s="75"/>
      <c r="BI11" s="75"/>
      <c r="BJ11" s="75"/>
      <c r="BL11" s="70"/>
      <c r="BM11" s="75"/>
      <c r="BN11" s="75"/>
      <c r="BO11" s="75"/>
      <c r="BP11" s="75"/>
      <c r="BQ11" s="75"/>
      <c r="BR11" s="75"/>
      <c r="BT11" s="70"/>
      <c r="BU11" s="75"/>
      <c r="BV11" s="75"/>
      <c r="BW11" s="75"/>
      <c r="BX11" s="75"/>
      <c r="BY11" s="75"/>
      <c r="BZ11" s="75"/>
      <c r="CA11" s="75"/>
      <c r="CB11" s="75"/>
      <c r="CD11" s="70"/>
      <c r="CE11" s="75"/>
      <c r="CF11" s="75"/>
      <c r="CG11" s="75"/>
      <c r="CH11" s="75"/>
      <c r="CI11" s="75"/>
      <c r="CJ11" s="75"/>
      <c r="CL11" s="70"/>
      <c r="CM11" s="75"/>
      <c r="CN11" s="75"/>
      <c r="CO11" s="75"/>
      <c r="CP11" s="75"/>
      <c r="CQ11" s="75"/>
      <c r="CR11" s="75"/>
      <c r="CT11" s="70"/>
      <c r="CU11" s="75"/>
      <c r="CV11" s="130"/>
      <c r="CW11" s="75"/>
      <c r="CX11" s="75"/>
      <c r="CY11" s="75"/>
      <c r="DA11" s="70"/>
      <c r="DB11" s="75"/>
      <c r="DC11" s="75"/>
      <c r="DD11" s="75"/>
      <c r="DE11" s="75"/>
      <c r="DF11" s="75"/>
      <c r="DH11" s="70"/>
      <c r="DI11" s="75"/>
      <c r="DJ11" s="75"/>
      <c r="DK11" s="75"/>
      <c r="DL11" s="75"/>
      <c r="DN11" s="70"/>
      <c r="DO11" s="75"/>
      <c r="DP11" s="75"/>
      <c r="DQ11" s="75"/>
      <c r="DR11" s="75"/>
      <c r="DT11" s="70"/>
      <c r="DU11" s="75"/>
      <c r="DV11" s="75"/>
      <c r="DW11" s="75"/>
      <c r="DX11" s="75"/>
      <c r="DY11" s="75"/>
      <c r="EA11" s="70"/>
      <c r="EB11" s="75"/>
      <c r="EC11" s="75"/>
      <c r="ED11" s="75"/>
      <c r="EE11" s="75"/>
      <c r="EG11" s="70"/>
      <c r="EH11" s="75"/>
      <c r="EI11" s="75"/>
      <c r="EJ11" s="75"/>
      <c r="EK11" s="75"/>
      <c r="EL11" s="75"/>
      <c r="EN11" s="70"/>
      <c r="EO11" s="75"/>
      <c r="EP11" s="75"/>
      <c r="EQ11" s="75"/>
      <c r="ER11" s="75"/>
      <c r="ET11" s="70"/>
      <c r="EU11" s="83"/>
      <c r="EV11" s="75"/>
      <c r="EW11" s="83"/>
      <c r="EX11" s="83"/>
      <c r="EY11" s="83"/>
      <c r="FA11" s="70"/>
      <c r="FB11" s="83"/>
      <c r="FC11" s="75"/>
      <c r="FD11" s="83"/>
      <c r="FE11" s="83"/>
      <c r="FF11" s="83"/>
      <c r="FH11" s="70"/>
      <c r="FN11" s="70"/>
      <c r="FT11" s="70"/>
      <c r="FZ11" s="70"/>
      <c r="GG11" s="70"/>
      <c r="GN11" s="70"/>
      <c r="GU11" s="70"/>
    </row>
    <row r="12" spans="1:208" x14ac:dyDescent="0.25">
      <c r="A12" s="117">
        <v>45092</v>
      </c>
      <c r="B12" s="84">
        <v>45107</v>
      </c>
      <c r="C12" s="85">
        <f t="shared" ref="C12:C48" si="0">VLOOKUP(A12,TotalEPB_DS,13,FALSE)</f>
        <v>189900933.99000001</v>
      </c>
      <c r="D12" s="40">
        <f t="shared" ref="D12:D48" si="1">VLOOKUP(A12,SeriesTotalEPB_DS,6,FALSE)-C12</f>
        <v>0</v>
      </c>
      <c r="E12" s="40"/>
      <c r="F12" s="84">
        <v>44926</v>
      </c>
      <c r="G12" s="84"/>
      <c r="H12" s="84">
        <v>44910</v>
      </c>
      <c r="I12" s="40"/>
      <c r="O12" s="84">
        <v>44926</v>
      </c>
      <c r="P12" s="84"/>
      <c r="Q12" s="84">
        <v>44910</v>
      </c>
      <c r="R12" s="40">
        <f>SUM(Y12,AG12,AO12,AW12,BE12,BM12,BU12,BW12,CE12,CM12,CU12,DB12,DI12,DO12,DU12,EB12,EH12,EO12,EU12,FB12,FI12,FO12,FU12,GA12,GH12,GO12,GV12)</f>
        <v>44471970</v>
      </c>
      <c r="S12" s="40">
        <f>SUM(AA12,AI12,AQ12,AY12,BG12,BO12,BY12,CG12,CO12,CW12,DD12,DK12,DQ12,DW12,ED12,EJ12,EQ12,EW12,FD12,FK12,FQ12,FW12,GC12,GJ12,GQ12,GX12)</f>
        <v>51903430.079999998</v>
      </c>
      <c r="T12" s="40">
        <f>SUM(AB12,AJ12,BZ12,CH12,CP12,CX12,DE12,DX12,EK12,EX12,FE12,GD12,GK12,GR12,GY12)</f>
        <v>21548030</v>
      </c>
      <c r="U12" s="40">
        <f>SUM(AC12,AK12,BA12,BI12,BQ12,CA12,CI12,CQ12)</f>
        <v>-12066751.17</v>
      </c>
      <c r="V12" s="40">
        <f t="shared" ref="V12:V41" si="2">SUM(R12:U12)</f>
        <v>105856678.91</v>
      </c>
      <c r="X12" s="84">
        <v>44910</v>
      </c>
      <c r="Y12" s="40"/>
      <c r="Z12" s="100"/>
      <c r="AA12" s="40">
        <v>0</v>
      </c>
      <c r="AB12" s="40">
        <v>0</v>
      </c>
      <c r="AC12" s="40">
        <f>-AA12</f>
        <v>0</v>
      </c>
      <c r="AD12" s="40">
        <f t="shared" ref="AD12:AD73" si="3">SUM(Y12,AA12,AB12,AC12)</f>
        <v>0</v>
      </c>
      <c r="AF12" s="84">
        <v>44910</v>
      </c>
      <c r="AG12" s="40"/>
      <c r="AH12" s="100"/>
      <c r="AI12" s="40">
        <v>13643600</v>
      </c>
      <c r="AJ12" s="40">
        <v>0</v>
      </c>
      <c r="AK12" s="40">
        <v>-12066751.17</v>
      </c>
      <c r="AL12" s="40">
        <f t="shared" ref="AL12:AL73" si="4">SUM(AG12,AI12,AJ12,AK12)</f>
        <v>1576848.83</v>
      </c>
      <c r="AN12" s="84">
        <v>44910</v>
      </c>
      <c r="AO12" s="40"/>
      <c r="AP12" s="100"/>
      <c r="AQ12" s="40">
        <v>0</v>
      </c>
      <c r="AR12" s="40">
        <v>0</v>
      </c>
      <c r="AS12" s="40"/>
      <c r="AT12" s="40">
        <f t="shared" ref="AT12:AT41" si="5">SUM(AO12,AQ12,AR12,AS12)</f>
        <v>0</v>
      </c>
      <c r="AV12" s="84">
        <v>44910</v>
      </c>
      <c r="AW12" s="40">
        <v>0</v>
      </c>
      <c r="AX12" s="100"/>
      <c r="AY12" s="40">
        <f t="shared" ref="AY12:AY41" si="6">AW12*AX12/2+AY13</f>
        <v>1637750</v>
      </c>
      <c r="AZ12" s="40">
        <v>0</v>
      </c>
      <c r="BA12" s="40"/>
      <c r="BB12" s="40">
        <f t="shared" ref="BB12:BB41" si="7">SUM(AW12,AY12,AZ12,BA12)</f>
        <v>1637750</v>
      </c>
      <c r="BD12" s="84">
        <v>44910</v>
      </c>
      <c r="BE12" s="40">
        <v>0</v>
      </c>
      <c r="BF12" s="101"/>
      <c r="BG12" s="40">
        <f t="shared" ref="BG12:BG73" si="8">ROUND(BE12*BF12/2+BG13,2)</f>
        <v>976778.88</v>
      </c>
      <c r="BH12" s="40">
        <v>0</v>
      </c>
      <c r="BI12" s="40"/>
      <c r="BJ12" s="40">
        <f t="shared" ref="BJ12:BJ41" si="9">SUM(BE12,BG12,BH12,BI12)</f>
        <v>976778.88</v>
      </c>
      <c r="BL12" s="84">
        <v>44910</v>
      </c>
      <c r="BM12" s="40">
        <v>0</v>
      </c>
      <c r="BN12" s="101"/>
      <c r="BO12" s="40">
        <f t="shared" ref="BO12:BO21" si="10">BM12*BN12/2+BO13</f>
        <v>976971.20000000007</v>
      </c>
      <c r="BP12" s="40">
        <v>0</v>
      </c>
      <c r="BQ12" s="40"/>
      <c r="BR12" s="40">
        <f t="shared" ref="BR12:BR41" si="11">SUM(BM12,BO12,BP12,BQ12)</f>
        <v>976971.20000000007</v>
      </c>
      <c r="BT12" s="84">
        <v>44910</v>
      </c>
      <c r="BU12" s="40"/>
      <c r="BV12" s="100"/>
      <c r="BW12" s="40"/>
      <c r="BX12" s="100"/>
      <c r="BY12" s="40">
        <f t="shared" ref="BY12:BY41" si="12">(BU12*BV12/2)+(BW12*BX12/2)+BY13</f>
        <v>19862625</v>
      </c>
      <c r="BZ12" s="40"/>
      <c r="CA12" s="40"/>
      <c r="CB12" s="40">
        <f t="shared" ref="CB12:CB41" si="13">SUM(BU12,BW12,BY12,BZ12,CA12)</f>
        <v>19862625</v>
      </c>
      <c r="CD12" s="84">
        <v>44910</v>
      </c>
      <c r="CE12" s="40"/>
      <c r="CF12" s="100"/>
      <c r="CG12" s="40"/>
      <c r="CH12" s="40"/>
      <c r="CI12" s="40"/>
      <c r="CJ12" s="40">
        <f t="shared" ref="CJ12:CJ37" si="14">SUM(CE12,CG12,CH12,CI12)</f>
        <v>0</v>
      </c>
      <c r="CL12" s="84">
        <v>44910</v>
      </c>
      <c r="CM12" s="40">
        <v>0</v>
      </c>
      <c r="CO12" s="40">
        <v>4750125</v>
      </c>
      <c r="CP12" s="40">
        <v>0</v>
      </c>
      <c r="CQ12" s="40"/>
      <c r="CR12" s="40">
        <f t="shared" ref="CR12:CR41" si="15">SUM(CM12,CO12,CP12,CQ12)</f>
        <v>4750125</v>
      </c>
      <c r="CT12" s="84">
        <v>44910</v>
      </c>
      <c r="CU12" s="40">
        <v>0</v>
      </c>
      <c r="CV12" s="100"/>
      <c r="CW12" s="40">
        <v>1460250</v>
      </c>
      <c r="CX12" s="40">
        <v>0</v>
      </c>
      <c r="CY12" s="40">
        <f t="shared" ref="CY12:CY41" si="16">SUM(CU12,CW12,CX12)</f>
        <v>1460250</v>
      </c>
      <c r="DA12" s="84">
        <v>44910</v>
      </c>
      <c r="DB12" s="40">
        <v>0</v>
      </c>
      <c r="DC12" s="40"/>
      <c r="DD12" s="40">
        <v>3425625</v>
      </c>
      <c r="DE12" s="40">
        <v>0</v>
      </c>
      <c r="DF12" s="40">
        <f t="shared" ref="DF12:DF41" si="17">SUM(DB12,DD12,DE12)</f>
        <v>3425625</v>
      </c>
      <c r="DH12" s="84">
        <v>44910</v>
      </c>
      <c r="DI12" s="40">
        <v>0</v>
      </c>
      <c r="DJ12" s="40"/>
      <c r="DK12" s="40">
        <v>1655375</v>
      </c>
      <c r="DL12" s="40">
        <f t="shared" ref="DL12:DL41" si="18">SUM(DI12,DK12)</f>
        <v>1655375</v>
      </c>
      <c r="DN12" s="84">
        <v>44910</v>
      </c>
      <c r="DO12" s="40">
        <v>0</v>
      </c>
      <c r="DP12" s="86">
        <v>0</v>
      </c>
      <c r="DQ12" s="40">
        <f t="shared" ref="DQ12:DQ51" si="19">DO12*DP12/2+DQ13</f>
        <v>0</v>
      </c>
      <c r="DR12" s="40">
        <f t="shared" ref="DR12:DR41" si="20">SUM(DO12,DQ12)</f>
        <v>0</v>
      </c>
      <c r="DT12" s="84">
        <v>44910</v>
      </c>
      <c r="DU12" s="40">
        <v>37000000</v>
      </c>
      <c r="DV12" s="86">
        <v>0.05</v>
      </c>
      <c r="DW12" s="40">
        <f>(DU12*DV12)/2+DW13</f>
        <v>925000</v>
      </c>
      <c r="DX12" s="40">
        <v>0</v>
      </c>
      <c r="DY12" s="40">
        <f t="shared" ref="DY12:DY41" si="21">SUM(DU12,DW12,DX12)</f>
        <v>37925000</v>
      </c>
      <c r="EA12" s="84">
        <v>44910</v>
      </c>
      <c r="EB12" s="87"/>
      <c r="EC12" s="88"/>
      <c r="ED12" s="89"/>
      <c r="EG12" s="84">
        <v>44910</v>
      </c>
      <c r="EH12" s="40"/>
      <c r="EI12" s="86"/>
      <c r="EJ12" s="40"/>
      <c r="EK12" s="40">
        <v>0</v>
      </c>
      <c r="EL12" s="40">
        <f t="shared" ref="EL12:EL41" si="22">SUM(EH12,EJ12,EK12)</f>
        <v>0</v>
      </c>
      <c r="EN12" s="84">
        <v>44910</v>
      </c>
      <c r="EO12" s="40"/>
      <c r="EP12" s="86"/>
      <c r="EQ12" s="40"/>
      <c r="ER12" s="40">
        <f t="shared" ref="ER12:ER41" si="23">SUM(EO12,EQ12)</f>
        <v>0</v>
      </c>
      <c r="ET12" s="84">
        <v>44910</v>
      </c>
      <c r="EU12" s="40"/>
      <c r="EV12" s="86"/>
      <c r="EW12" s="40"/>
      <c r="EX12" s="40">
        <v>0</v>
      </c>
      <c r="EY12" s="40">
        <f t="shared" ref="EY12:EY41" si="24">SUM(EU12,EW12,EX12)</f>
        <v>0</v>
      </c>
      <c r="FA12" s="84">
        <v>44910</v>
      </c>
      <c r="FB12" s="40"/>
      <c r="FC12" s="86"/>
      <c r="FD12" s="40">
        <f>(FB12+FE12)*FC12/2+FD13</f>
        <v>240967.5</v>
      </c>
      <c r="FE12" s="40"/>
      <c r="FF12" s="40">
        <f t="shared" ref="FF12:FF41" si="25">SUM(FB12,FD12,FE12)</f>
        <v>240967.5</v>
      </c>
      <c r="FH12" s="84">
        <v>44910</v>
      </c>
      <c r="FN12" s="84">
        <v>44910</v>
      </c>
      <c r="FO12" s="40">
        <v>445000</v>
      </c>
      <c r="FP12" s="86">
        <v>5.5E-2</v>
      </c>
      <c r="FQ12" s="40">
        <f t="shared" ref="FQ12:FQ25" si="26">FO12*FP12/2+FQ13</f>
        <v>2126712.5</v>
      </c>
      <c r="FR12" s="40">
        <f t="shared" ref="FR12:FR41" si="27">SUM(FO12,FQ12)</f>
        <v>2571712.5</v>
      </c>
      <c r="FT12" s="84">
        <v>44910</v>
      </c>
      <c r="FU12" s="40">
        <v>1525000</v>
      </c>
      <c r="FV12" s="86">
        <v>5.5E-2</v>
      </c>
      <c r="FW12" s="40">
        <f t="shared" ref="FW12:FW25" si="28">FU12*FV12/2+FW13</f>
        <v>221650</v>
      </c>
      <c r="FX12" s="40">
        <f t="shared" ref="FX12:FX41" si="29">SUM(FU12,FW12)</f>
        <v>1746650</v>
      </c>
      <c r="FZ12" s="84">
        <v>44910</v>
      </c>
      <c r="GA12" s="40">
        <v>5501970</v>
      </c>
      <c r="GB12" s="86">
        <v>6.1749999999999999E-2</v>
      </c>
      <c r="GC12" s="40">
        <v>0</v>
      </c>
      <c r="GD12" s="40">
        <v>21548030</v>
      </c>
      <c r="GE12" s="40">
        <f t="shared" ref="GE12:GE41" si="30">SUM(GA12,GC12,GD12)</f>
        <v>27050000</v>
      </c>
      <c r="GG12" s="84">
        <v>44910</v>
      </c>
      <c r="GH12" s="40"/>
      <c r="GI12" s="86">
        <v>0</v>
      </c>
      <c r="GJ12" s="40">
        <v>0</v>
      </c>
      <c r="GK12" s="40">
        <v>0</v>
      </c>
      <c r="GL12" s="40">
        <f t="shared" ref="GL12:GL41" si="31">SUM(GH12,GJ12,GK12)</f>
        <v>0</v>
      </c>
      <c r="GN12" s="84">
        <v>44910</v>
      </c>
      <c r="GS12" s="40">
        <f t="shared" ref="GS12:GS41" si="32">SUM(GO12,GQ12,GR12)</f>
        <v>0</v>
      </c>
      <c r="GU12" s="84">
        <v>44910</v>
      </c>
      <c r="GZ12" s="40">
        <f t="shared" ref="GZ12:GZ41" si="33">SUM(GV12,GX12,GY12)</f>
        <v>0</v>
      </c>
    </row>
    <row r="13" spans="1:208" x14ac:dyDescent="0.25">
      <c r="A13" s="117">
        <f>EDATE(A12,12)</f>
        <v>45458</v>
      </c>
      <c r="B13" s="84">
        <f>EDATE(B12,12)</f>
        <v>45473</v>
      </c>
      <c r="C13" s="85">
        <f t="shared" si="0"/>
        <v>270697087.66000003</v>
      </c>
      <c r="D13" s="40">
        <f t="shared" si="1"/>
        <v>0</v>
      </c>
      <c r="E13" s="40"/>
      <c r="F13" s="84">
        <v>45107</v>
      </c>
      <c r="G13" s="84"/>
      <c r="H13" s="84">
        <v>45092</v>
      </c>
      <c r="I13" s="40">
        <f>SUM(Y12:Y13,AG12:AG13,AO12:AO13,AW12:AW13,BE12:BE13,BM12:BM13,BU12:BU13,BW12:BW13,CE12:CE13,CM12:CM13,CU12:CU13,DB12:DB13,DI12:DI13,DO12:DO13,DU12:DU13,EB12:EB13,EH12:EH13,EO12:EO13,EU12:EU13,FB12:FB13,FI12:FI13,FO12:FO13,FU12:FU13,GA12:GA13,GH12:GH13,GO12:GO13,GV12:GV13)</f>
        <v>55914963.100000009</v>
      </c>
      <c r="J13" s="40">
        <f>SUM(AA12:AA13,AI12:AI13,AQ12:AQ13,AY12:AY13,BG12:BG13,BO12:BO13,BY12:BY13,CG12:CG13,CO12:CO13,CW12:CW13,DD12:DD13,DK12:DK13,DQ12:DQ13,DW12:DW13,ED12:ED13,EJ12:EJ13,EQ12:EQ13,EW12:EW13,FD12:FD13,FK12:FK13,FQ12:FQ13,FW12:FW13,GC12:GC13,GJ12:GJ13,GQ12:GQ13,GX12:GX13)</f>
        <v>103439860.16</v>
      </c>
      <c r="K13" s="40">
        <f>SUM(AB12:AB13,AJ12,AJ13,BZ12:BZ13,CH12:CH13,CP12:CP13,CX12:CX13,DE12:DE13,DX12:DX13,EK12:EK13,EX12:EX13,FE12:FE13,GD12:GD13,GK12:GK13,GR12:GR13,GY12:GY13)</f>
        <v>43225036.899999999</v>
      </c>
      <c r="L13" s="40">
        <f>SUM(AC12:AC13,AK12,AK13,BA12:BA13,BI12:BI13,BQ12:BQ13,CA12:CA13,CI12:CI13,CQ12:CQ13)</f>
        <v>-12678926.17</v>
      </c>
      <c r="M13" s="40">
        <f>SUM(I13:L13)</f>
        <v>189900933.99000001</v>
      </c>
      <c r="O13" s="84">
        <v>45107</v>
      </c>
      <c r="P13" s="84"/>
      <c r="Q13" s="84">
        <v>45092</v>
      </c>
      <c r="R13" s="40">
        <f t="shared" ref="R13:R76" si="34">SUM(Y13,AG13,AO13,AW13,BE13,BM13,BU13,BW13,CE13,CM13,CU13,DB13,DI13,DO13,DU13,EB13,EH13,EO13,EU13,FB13,FI13,FO13,FU13,GA13,GH13,GO13,GV13)</f>
        <v>11442993.099999998</v>
      </c>
      <c r="S13" s="40">
        <f t="shared" ref="S13:S76" si="35">SUM(AA13,AI13,AQ13,AY13,BG13,BO13,BY13,CG13,CO13,CW13,DD13,DK13,DQ13,DW13,ED13,EJ13,EQ13,EW13,FD13,FK13,FQ13,FW13,GC13,GJ13,GQ13,GX13)</f>
        <v>51536430.079999998</v>
      </c>
      <c r="T13" s="40">
        <f t="shared" ref="T13:T76" si="36">SUM(AB13,AJ13,BZ13,CH13,CP13,CX13,DE13,DX13,EK13,EX13,FE13,GD13,GK13,GR13,GY13)</f>
        <v>21677006.900000002</v>
      </c>
      <c r="U13" s="40">
        <f t="shared" ref="U13:U76" si="37">SUM(AC13,AK13,BA13,BI13,BQ13,CA13,CI13,CQ13)</f>
        <v>-612175</v>
      </c>
      <c r="V13" s="40">
        <f t="shared" si="2"/>
        <v>84044255.079999998</v>
      </c>
      <c r="X13" s="84">
        <v>45092</v>
      </c>
      <c r="Y13" s="40"/>
      <c r="Z13" s="100"/>
      <c r="AA13" s="40">
        <v>612175</v>
      </c>
      <c r="AB13" s="40">
        <v>0</v>
      </c>
      <c r="AC13" s="40">
        <f>-AA13</f>
        <v>-612175</v>
      </c>
      <c r="AD13" s="40">
        <f t="shared" si="3"/>
        <v>0</v>
      </c>
      <c r="AF13" s="84">
        <v>45092</v>
      </c>
      <c r="AG13" s="40"/>
      <c r="AH13" s="100"/>
      <c r="AI13" s="40">
        <v>13643600</v>
      </c>
      <c r="AJ13" s="40">
        <v>0</v>
      </c>
      <c r="AK13" s="40"/>
      <c r="AL13" s="40">
        <f t="shared" si="4"/>
        <v>13643600</v>
      </c>
      <c r="AN13" s="84">
        <v>45092</v>
      </c>
      <c r="AO13" s="40"/>
      <c r="AP13" s="100"/>
      <c r="AQ13" s="40">
        <v>0</v>
      </c>
      <c r="AR13" s="40">
        <v>0</v>
      </c>
      <c r="AS13" s="40"/>
      <c r="AT13" s="40">
        <f t="shared" si="5"/>
        <v>0</v>
      </c>
      <c r="AV13" s="84">
        <v>45092</v>
      </c>
      <c r="AW13" s="40">
        <v>0</v>
      </c>
      <c r="AX13" s="100"/>
      <c r="AY13" s="40">
        <f t="shared" si="6"/>
        <v>1637750</v>
      </c>
      <c r="AZ13" s="40">
        <v>0</v>
      </c>
      <c r="BA13" s="40"/>
      <c r="BB13" s="40">
        <f t="shared" si="7"/>
        <v>1637750</v>
      </c>
      <c r="BD13" s="84">
        <v>45092</v>
      </c>
      <c r="BE13" s="40">
        <v>0</v>
      </c>
      <c r="BF13" s="101"/>
      <c r="BG13" s="40">
        <f t="shared" si="8"/>
        <v>976778.88</v>
      </c>
      <c r="BH13" s="40">
        <v>0</v>
      </c>
      <c r="BI13" s="40"/>
      <c r="BJ13" s="40">
        <f t="shared" si="9"/>
        <v>976778.88</v>
      </c>
      <c r="BL13" s="84">
        <v>45092</v>
      </c>
      <c r="BM13" s="40">
        <v>0</v>
      </c>
      <c r="BN13" s="101"/>
      <c r="BO13" s="40">
        <f t="shared" si="10"/>
        <v>976971.20000000007</v>
      </c>
      <c r="BP13" s="40">
        <v>0</v>
      </c>
      <c r="BQ13" s="40"/>
      <c r="BR13" s="40">
        <f t="shared" si="11"/>
        <v>976971.20000000007</v>
      </c>
      <c r="BT13" s="84">
        <v>45092</v>
      </c>
      <c r="BU13" s="40"/>
      <c r="BV13" s="100"/>
      <c r="BW13" s="40"/>
      <c r="BX13" s="100"/>
      <c r="BY13" s="40">
        <f t="shared" si="12"/>
        <v>19862625</v>
      </c>
      <c r="BZ13" s="40"/>
      <c r="CA13" s="40"/>
      <c r="CB13" s="40">
        <f t="shared" si="13"/>
        <v>19862625</v>
      </c>
      <c r="CD13" s="84">
        <v>45092</v>
      </c>
      <c r="CE13" s="40"/>
      <c r="CF13" s="100"/>
      <c r="CG13" s="40"/>
      <c r="CH13" s="40"/>
      <c r="CI13" s="40"/>
      <c r="CJ13" s="40">
        <f t="shared" si="14"/>
        <v>0</v>
      </c>
      <c r="CL13" s="84">
        <v>45092</v>
      </c>
      <c r="CM13" s="40">
        <v>0</v>
      </c>
      <c r="CO13" s="40">
        <v>4750125</v>
      </c>
      <c r="CP13" s="40">
        <v>0</v>
      </c>
      <c r="CQ13" s="40"/>
      <c r="CR13" s="40">
        <f t="shared" si="15"/>
        <v>4750125</v>
      </c>
      <c r="CT13" s="84">
        <v>45092</v>
      </c>
      <c r="CU13" s="40">
        <v>0</v>
      </c>
      <c r="CV13" s="100"/>
      <c r="CW13" s="40">
        <v>1460250</v>
      </c>
      <c r="CX13" s="40">
        <v>0</v>
      </c>
      <c r="CY13" s="40">
        <f t="shared" si="16"/>
        <v>1460250</v>
      </c>
      <c r="DA13" s="84">
        <v>45092</v>
      </c>
      <c r="DB13" s="40">
        <v>0</v>
      </c>
      <c r="DC13" s="40"/>
      <c r="DD13" s="40">
        <v>3425625</v>
      </c>
      <c r="DE13" s="40">
        <v>0</v>
      </c>
      <c r="DF13" s="40">
        <f t="shared" si="17"/>
        <v>3425625</v>
      </c>
      <c r="DH13" s="84">
        <v>45092</v>
      </c>
      <c r="DI13" s="40">
        <v>0</v>
      </c>
      <c r="DJ13" s="40"/>
      <c r="DK13" s="40">
        <v>1655375</v>
      </c>
      <c r="DL13" s="40">
        <f t="shared" si="18"/>
        <v>1655375</v>
      </c>
      <c r="DN13" s="84">
        <v>45092</v>
      </c>
      <c r="DO13" s="40">
        <v>0</v>
      </c>
      <c r="DP13" s="86">
        <v>0</v>
      </c>
      <c r="DQ13" s="40">
        <f t="shared" si="19"/>
        <v>0</v>
      </c>
      <c r="DR13" s="40">
        <f t="shared" si="20"/>
        <v>0</v>
      </c>
      <c r="DT13" s="84">
        <v>45092</v>
      </c>
      <c r="DU13" s="40">
        <v>0</v>
      </c>
      <c r="DV13" s="86"/>
      <c r="DW13" s="40"/>
      <c r="DX13" s="40">
        <v>0</v>
      </c>
      <c r="DY13" s="40">
        <f t="shared" si="21"/>
        <v>0</v>
      </c>
      <c r="EA13" s="84">
        <v>45092</v>
      </c>
      <c r="EB13" s="87"/>
      <c r="EC13" s="88"/>
      <c r="ED13" s="90"/>
      <c r="EG13" s="84">
        <v>45092</v>
      </c>
      <c r="EH13" s="40"/>
      <c r="EI13" s="86"/>
      <c r="EJ13" s="40"/>
      <c r="EK13" s="40">
        <v>0</v>
      </c>
      <c r="EL13" s="40">
        <f t="shared" si="22"/>
        <v>0</v>
      </c>
      <c r="EN13" s="84">
        <v>45092</v>
      </c>
      <c r="EO13" s="40"/>
      <c r="EP13" s="86"/>
      <c r="EQ13" s="40"/>
      <c r="ER13" s="40">
        <f t="shared" si="23"/>
        <v>0</v>
      </c>
      <c r="ET13" s="84">
        <v>45092</v>
      </c>
      <c r="EU13" s="40"/>
      <c r="EV13" s="86"/>
      <c r="EW13" s="40"/>
      <c r="EX13" s="40">
        <v>0</v>
      </c>
      <c r="EY13" s="40">
        <f t="shared" si="24"/>
        <v>0</v>
      </c>
      <c r="FA13" s="84">
        <v>45092</v>
      </c>
      <c r="FB13" s="40">
        <v>3648670.6999999997</v>
      </c>
      <c r="FC13" s="86">
        <v>5.7000000000000002E-2</v>
      </c>
      <c r="FD13" s="40">
        <f>(FB13+FE13)*FC13/2+FD14</f>
        <v>240967.5</v>
      </c>
      <c r="FE13" s="40">
        <v>4806329.3000000007</v>
      </c>
      <c r="FF13" s="40">
        <f t="shared" si="25"/>
        <v>8695967.5</v>
      </c>
      <c r="FH13" s="84">
        <v>45092</v>
      </c>
      <c r="FN13" s="84">
        <v>45092</v>
      </c>
      <c r="FO13" s="40">
        <v>860000</v>
      </c>
      <c r="FP13" s="86">
        <v>5.5E-2</v>
      </c>
      <c r="FQ13" s="40">
        <f t="shared" si="26"/>
        <v>2114475</v>
      </c>
      <c r="FR13" s="40">
        <f t="shared" si="27"/>
        <v>2974475</v>
      </c>
      <c r="FT13" s="84">
        <v>45092</v>
      </c>
      <c r="FU13" s="40">
        <v>2915000</v>
      </c>
      <c r="FV13" s="86">
        <v>5.5E-2</v>
      </c>
      <c r="FW13" s="40">
        <f t="shared" si="28"/>
        <v>179712.5</v>
      </c>
      <c r="FX13" s="40">
        <f t="shared" si="29"/>
        <v>3094712.5</v>
      </c>
      <c r="FZ13" s="84">
        <v>45092</v>
      </c>
      <c r="GA13" s="40">
        <v>3784552.2</v>
      </c>
      <c r="GB13" s="86">
        <v>6.2E-2</v>
      </c>
      <c r="GC13" s="40">
        <v>0</v>
      </c>
      <c r="GD13" s="40">
        <v>15520447.800000001</v>
      </c>
      <c r="GE13" s="40">
        <f t="shared" si="30"/>
        <v>19305000</v>
      </c>
      <c r="GG13" s="84">
        <v>45092</v>
      </c>
      <c r="GH13" s="40">
        <v>234770.2</v>
      </c>
      <c r="GI13" s="86">
        <v>6.7000000000000004E-2</v>
      </c>
      <c r="GJ13" s="40">
        <v>0</v>
      </c>
      <c r="GK13" s="40">
        <v>1350229.8</v>
      </c>
      <c r="GL13" s="40">
        <f t="shared" si="31"/>
        <v>1585000</v>
      </c>
      <c r="GN13" s="84">
        <v>45092</v>
      </c>
      <c r="GS13" s="40">
        <f t="shared" si="32"/>
        <v>0</v>
      </c>
      <c r="GU13" s="84">
        <v>45092</v>
      </c>
      <c r="GZ13" s="40">
        <f t="shared" si="33"/>
        <v>0</v>
      </c>
    </row>
    <row r="14" spans="1:208" x14ac:dyDescent="0.25">
      <c r="A14" s="117">
        <f t="shared" ref="A14:A49" si="38">EDATE(A13,12)</f>
        <v>45823</v>
      </c>
      <c r="B14" s="84">
        <f t="shared" ref="B14:B49" si="39">EDATE(B13,12)</f>
        <v>45838</v>
      </c>
      <c r="C14" s="85">
        <f t="shared" si="0"/>
        <v>259817250.16</v>
      </c>
      <c r="D14" s="40">
        <f t="shared" si="1"/>
        <v>0</v>
      </c>
      <c r="E14" s="40"/>
      <c r="F14" s="84">
        <v>45291</v>
      </c>
      <c r="G14" s="84"/>
      <c r="H14" s="84">
        <v>45275</v>
      </c>
      <c r="I14" s="40"/>
      <c r="O14" s="84">
        <v>45291</v>
      </c>
      <c r="P14" s="84"/>
      <c r="Q14" s="84">
        <v>45275</v>
      </c>
      <c r="R14" s="40">
        <f t="shared" si="34"/>
        <v>19319366.600000001</v>
      </c>
      <c r="S14" s="40">
        <f t="shared" si="35"/>
        <v>51165600.079999998</v>
      </c>
      <c r="T14" s="40">
        <f t="shared" si="36"/>
        <v>97320633.400000006</v>
      </c>
      <c r="U14" s="40">
        <f t="shared" si="37"/>
        <v>0</v>
      </c>
      <c r="V14" s="40">
        <f t="shared" si="2"/>
        <v>167805600.08000001</v>
      </c>
      <c r="X14" s="84">
        <v>45275</v>
      </c>
      <c r="Y14" s="40"/>
      <c r="Z14" s="155"/>
      <c r="AA14" s="40">
        <f t="shared" ref="AA14:AA21" si="40">Y14*Z14/2+AA15</f>
        <v>586125</v>
      </c>
      <c r="AB14" s="40">
        <v>0</v>
      </c>
      <c r="AC14" s="40"/>
      <c r="AD14" s="40">
        <f t="shared" si="3"/>
        <v>586125</v>
      </c>
      <c r="AF14" s="84">
        <v>45275</v>
      </c>
      <c r="AG14" s="40"/>
      <c r="AH14" s="155"/>
      <c r="AI14" s="40">
        <v>13643600</v>
      </c>
      <c r="AJ14" s="40">
        <v>0</v>
      </c>
      <c r="AK14" s="40"/>
      <c r="AL14" s="40">
        <f t="shared" si="4"/>
        <v>13643600</v>
      </c>
      <c r="AN14" s="84">
        <v>45275</v>
      </c>
      <c r="AO14" s="40">
        <v>0</v>
      </c>
      <c r="AP14" s="155"/>
      <c r="AQ14" s="40">
        <v>0</v>
      </c>
      <c r="AR14" s="40">
        <v>0</v>
      </c>
      <c r="AS14" s="40"/>
      <c r="AT14" s="40">
        <f t="shared" si="5"/>
        <v>0</v>
      </c>
      <c r="AV14" s="84">
        <v>45275</v>
      </c>
      <c r="AW14" s="40">
        <v>0</v>
      </c>
      <c r="AX14" s="100"/>
      <c r="AY14" s="40">
        <f t="shared" si="6"/>
        <v>1637750</v>
      </c>
      <c r="AZ14" s="40">
        <v>0</v>
      </c>
      <c r="BA14" s="40"/>
      <c r="BB14" s="40">
        <f t="shared" si="7"/>
        <v>1637750</v>
      </c>
      <c r="BD14" s="84">
        <v>45275</v>
      </c>
      <c r="BE14" s="40">
        <v>0</v>
      </c>
      <c r="BF14" s="101"/>
      <c r="BG14" s="40">
        <f t="shared" si="8"/>
        <v>976778.88</v>
      </c>
      <c r="BH14" s="40">
        <v>0</v>
      </c>
      <c r="BI14" s="40"/>
      <c r="BJ14" s="40">
        <f t="shared" si="9"/>
        <v>976778.88</v>
      </c>
      <c r="BL14" s="84">
        <v>45275</v>
      </c>
      <c r="BM14" s="40">
        <v>0</v>
      </c>
      <c r="BN14" s="101"/>
      <c r="BO14" s="40">
        <f t="shared" si="10"/>
        <v>976971.20000000007</v>
      </c>
      <c r="BP14" s="40">
        <v>0</v>
      </c>
      <c r="BQ14" s="40"/>
      <c r="BR14" s="40">
        <f t="shared" si="11"/>
        <v>976971.20000000007</v>
      </c>
      <c r="BT14" s="84">
        <v>45275</v>
      </c>
      <c r="BU14" s="40"/>
      <c r="BV14" s="100"/>
      <c r="BW14" s="40"/>
      <c r="BX14" s="100"/>
      <c r="BY14" s="40">
        <f t="shared" si="12"/>
        <v>19862625</v>
      </c>
      <c r="BZ14" s="40"/>
      <c r="CA14" s="40"/>
      <c r="CB14" s="40">
        <f t="shared" si="13"/>
        <v>19862625</v>
      </c>
      <c r="CD14" s="84">
        <v>45275</v>
      </c>
      <c r="CE14" s="40"/>
      <c r="CF14" s="100"/>
      <c r="CG14" s="40"/>
      <c r="CH14" s="40"/>
      <c r="CI14" s="40"/>
      <c r="CJ14" s="40">
        <f t="shared" si="14"/>
        <v>0</v>
      </c>
      <c r="CL14" s="84">
        <v>45275</v>
      </c>
      <c r="CM14" s="40">
        <v>0</v>
      </c>
      <c r="CO14" s="40">
        <v>4750125</v>
      </c>
      <c r="CP14" s="40">
        <v>0</v>
      </c>
      <c r="CQ14" s="40"/>
      <c r="CR14" s="40">
        <f t="shared" si="15"/>
        <v>4750125</v>
      </c>
      <c r="CT14" s="84">
        <v>45275</v>
      </c>
      <c r="CU14" s="40">
        <v>0</v>
      </c>
      <c r="CV14" s="100"/>
      <c r="CW14" s="40">
        <v>1460250</v>
      </c>
      <c r="CX14" s="40">
        <v>0</v>
      </c>
      <c r="CY14" s="40">
        <f t="shared" si="16"/>
        <v>1460250</v>
      </c>
      <c r="DA14" s="84">
        <v>45275</v>
      </c>
      <c r="DB14" s="40">
        <v>0</v>
      </c>
      <c r="DC14" s="40"/>
      <c r="DD14" s="40">
        <v>3425625</v>
      </c>
      <c r="DE14" s="40">
        <v>0</v>
      </c>
      <c r="DF14" s="40">
        <f t="shared" si="17"/>
        <v>3425625</v>
      </c>
      <c r="DH14" s="84">
        <v>45275</v>
      </c>
      <c r="DI14" s="40">
        <v>0</v>
      </c>
      <c r="DJ14" s="40"/>
      <c r="DK14" s="40">
        <v>1655375</v>
      </c>
      <c r="DL14" s="40">
        <f t="shared" si="18"/>
        <v>1655375</v>
      </c>
      <c r="DN14" s="84">
        <v>45275</v>
      </c>
      <c r="DO14" s="40">
        <v>0</v>
      </c>
      <c r="DP14" s="86">
        <v>0</v>
      </c>
      <c r="DQ14" s="40">
        <f t="shared" si="19"/>
        <v>0</v>
      </c>
      <c r="DR14" s="40">
        <f t="shared" si="20"/>
        <v>0</v>
      </c>
      <c r="DT14" s="84">
        <v>45275</v>
      </c>
      <c r="DU14" s="40">
        <v>0</v>
      </c>
      <c r="DV14" s="86">
        <v>0</v>
      </c>
      <c r="DW14" s="40"/>
      <c r="DX14" s="40">
        <v>0</v>
      </c>
      <c r="DY14" s="40">
        <f t="shared" si="21"/>
        <v>0</v>
      </c>
      <c r="EA14" s="84">
        <v>45275</v>
      </c>
      <c r="EB14" s="91"/>
      <c r="EC14" s="88"/>
      <c r="ED14" s="90"/>
      <c r="EG14" s="84">
        <v>45275</v>
      </c>
      <c r="EH14" s="40"/>
      <c r="EI14" s="86"/>
      <c r="EJ14" s="40"/>
      <c r="EK14" s="40">
        <v>0</v>
      </c>
      <c r="EL14" s="40">
        <f t="shared" si="22"/>
        <v>0</v>
      </c>
      <c r="EN14" s="84">
        <v>45275</v>
      </c>
      <c r="EO14" s="40"/>
      <c r="EP14" s="86"/>
      <c r="EQ14" s="40"/>
      <c r="ER14" s="40">
        <f t="shared" si="23"/>
        <v>0</v>
      </c>
      <c r="ET14" s="84">
        <v>45275</v>
      </c>
      <c r="EU14" s="40">
        <v>5059821.5999999996</v>
      </c>
      <c r="EV14" s="86"/>
      <c r="EW14" s="40"/>
      <c r="EX14" s="40">
        <v>56585178.399999999</v>
      </c>
      <c r="EY14" s="40">
        <f t="shared" si="24"/>
        <v>61645000</v>
      </c>
      <c r="FA14" s="84">
        <v>45275</v>
      </c>
      <c r="FB14" s="40"/>
      <c r="FC14" s="86"/>
      <c r="FD14" s="40"/>
      <c r="FE14" s="40"/>
      <c r="FF14" s="40">
        <f t="shared" si="25"/>
        <v>0</v>
      </c>
      <c r="FH14" s="84">
        <v>45275</v>
      </c>
      <c r="FN14" s="84">
        <v>45275</v>
      </c>
      <c r="FO14" s="40">
        <v>1075000</v>
      </c>
      <c r="FP14" s="86">
        <v>5.5E-2</v>
      </c>
      <c r="FQ14" s="40">
        <f t="shared" si="26"/>
        <v>2090825</v>
      </c>
      <c r="FR14" s="40">
        <f t="shared" si="27"/>
        <v>3165825</v>
      </c>
      <c r="FT14" s="84">
        <v>45275</v>
      </c>
      <c r="FU14" s="40">
        <v>3620000</v>
      </c>
      <c r="FV14" s="86">
        <v>5.5E-2</v>
      </c>
      <c r="FW14" s="40">
        <f t="shared" si="28"/>
        <v>99550</v>
      </c>
      <c r="FX14" s="40">
        <f t="shared" si="29"/>
        <v>3719550</v>
      </c>
      <c r="FZ14" s="84">
        <v>45275</v>
      </c>
      <c r="GA14" s="40">
        <v>9564545</v>
      </c>
      <c r="GB14" s="86">
        <v>6.2E-2</v>
      </c>
      <c r="GC14" s="40">
        <v>0</v>
      </c>
      <c r="GD14" s="40">
        <v>40735455</v>
      </c>
      <c r="GE14" s="40">
        <f t="shared" si="30"/>
        <v>50300000</v>
      </c>
      <c r="GG14" s="84">
        <v>45275</v>
      </c>
      <c r="GH14" s="40"/>
      <c r="GI14" s="86">
        <v>0</v>
      </c>
      <c r="GJ14" s="40">
        <v>0</v>
      </c>
      <c r="GK14" s="40">
        <v>0</v>
      </c>
      <c r="GL14" s="40">
        <f t="shared" si="31"/>
        <v>0</v>
      </c>
      <c r="GN14" s="84">
        <v>45275</v>
      </c>
      <c r="GS14" s="40">
        <f t="shared" si="32"/>
        <v>0</v>
      </c>
      <c r="GU14" s="84">
        <v>45275</v>
      </c>
      <c r="GZ14" s="40">
        <f t="shared" si="33"/>
        <v>0</v>
      </c>
    </row>
    <row r="15" spans="1:208" x14ac:dyDescent="0.25">
      <c r="A15" s="117">
        <f t="shared" si="38"/>
        <v>46188</v>
      </c>
      <c r="B15" s="84">
        <f t="shared" si="39"/>
        <v>46203</v>
      </c>
      <c r="C15" s="85">
        <f t="shared" si="0"/>
        <v>240044737.66000003</v>
      </c>
      <c r="D15" s="40">
        <f t="shared" si="1"/>
        <v>0</v>
      </c>
      <c r="F15" s="84">
        <v>45473</v>
      </c>
      <c r="G15" s="84"/>
      <c r="H15" s="84">
        <v>45458</v>
      </c>
      <c r="I15" s="40">
        <f>SUM(Y14:Y15,AG14:AG15,AO14:AO15,AW14:AW15,BE14:BE15,BM14:BM15,BU14:BU15,BW14:BW15,CE14:CE15,CM14:CM15,CU14:CU15,DB14:DB15,DI14:DI15,DO14:DO15,DU14:DU15,EB14:EB15,EH14:EH15,EO14:EO15,EU14:EU15,FB14:FB15,FI14:FI15,FO14:FO15,FU14:FU15,GA14:GA15,GH14:GH15,GO14:GO15,GV14:GV15)</f>
        <v>54017089.400000006</v>
      </c>
      <c r="J15" s="40">
        <f>SUM(AA14:AA15,AI14:AI15,AQ14:AQ15,AY14:AY15,BG14:BG15,BO14:BO15,BY14:BY15,CG14:CG15,CO14:CO15,CW14:CW15,DD14:DD15,DK14:DK15,DQ14:DQ15,DW14:DW15,ED14:ED15,EJ14:EJ15,EQ14:EQ15,EW14:EW15,FD14:FD15,FK14:FK15,FQ14:FQ15,FW14:FW15,GC14:GC15,GJ14:GJ15,GQ14:GQ15,GX14:GX15)</f>
        <v>102202087.66</v>
      </c>
      <c r="K15" s="40">
        <f>SUM(AB14:AB15,AJ14,AJ15,BZ14:BZ15,CH14:CH15,CP14:CP15,CX14:CX15,DE14:DE15,DX14:DX15,EK14:EK15,EX14:EX15,FE14:FE15,GD14:GD15,GK14:GK15,GR14:GR15,GY14:GY15)</f>
        <v>114477910.60000001</v>
      </c>
      <c r="L15" s="40">
        <f>SUM(AK14,AK15,BA14:BA15,BI14:BI15,BQ14:BQ15,CA14:CA15,CI14:CI15,CQ14:CQ15)</f>
        <v>0</v>
      </c>
      <c r="M15" s="40">
        <f>SUM(I15:L15)</f>
        <v>270697087.66000003</v>
      </c>
      <c r="O15" s="84">
        <v>45473</v>
      </c>
      <c r="P15" s="84"/>
      <c r="Q15" s="84">
        <v>45458</v>
      </c>
      <c r="R15" s="40">
        <f t="shared" si="34"/>
        <v>34697722.800000004</v>
      </c>
      <c r="S15" s="40">
        <f t="shared" si="35"/>
        <v>51036487.579999998</v>
      </c>
      <c r="T15" s="40">
        <f t="shared" si="36"/>
        <v>17157277.199999999</v>
      </c>
      <c r="U15" s="40">
        <f t="shared" si="37"/>
        <v>0</v>
      </c>
      <c r="V15" s="40">
        <f t="shared" si="2"/>
        <v>102891487.58</v>
      </c>
      <c r="X15" s="84">
        <v>45458</v>
      </c>
      <c r="Y15" s="40"/>
      <c r="Z15" s="155"/>
      <c r="AA15" s="40">
        <f t="shared" si="40"/>
        <v>586125</v>
      </c>
      <c r="AB15" s="40">
        <v>0</v>
      </c>
      <c r="AC15" s="40"/>
      <c r="AD15" s="40">
        <f t="shared" si="3"/>
        <v>586125</v>
      </c>
      <c r="AF15" s="84">
        <v>45458</v>
      </c>
      <c r="AG15" s="40">
        <v>23950000</v>
      </c>
      <c r="AH15" s="155">
        <v>0.03</v>
      </c>
      <c r="AI15" s="40">
        <v>13643600</v>
      </c>
      <c r="AJ15" s="40">
        <v>0</v>
      </c>
      <c r="AK15" s="40"/>
      <c r="AL15" s="40">
        <f t="shared" si="4"/>
        <v>37593600</v>
      </c>
      <c r="AN15" s="84">
        <v>45458</v>
      </c>
      <c r="AO15" s="40">
        <v>0</v>
      </c>
      <c r="AP15" s="155"/>
      <c r="AQ15" s="40">
        <v>0</v>
      </c>
      <c r="AR15" s="40">
        <v>0</v>
      </c>
      <c r="AS15" s="40"/>
      <c r="AT15" s="40">
        <f t="shared" si="5"/>
        <v>0</v>
      </c>
      <c r="AV15" s="84">
        <v>45458</v>
      </c>
      <c r="AW15" s="40">
        <v>0</v>
      </c>
      <c r="AX15" s="100"/>
      <c r="AY15" s="40">
        <f t="shared" si="6"/>
        <v>1637750</v>
      </c>
      <c r="AZ15" s="40">
        <v>0</v>
      </c>
      <c r="BA15" s="40"/>
      <c r="BB15" s="40">
        <f t="shared" si="7"/>
        <v>1637750</v>
      </c>
      <c r="BD15" s="84">
        <v>45458</v>
      </c>
      <c r="BE15" s="40">
        <v>0</v>
      </c>
      <c r="BF15" s="101"/>
      <c r="BG15" s="40">
        <f t="shared" si="8"/>
        <v>976778.88</v>
      </c>
      <c r="BH15" s="40">
        <v>0</v>
      </c>
      <c r="BI15" s="40"/>
      <c r="BJ15" s="40">
        <f t="shared" si="9"/>
        <v>976778.88</v>
      </c>
      <c r="BL15" s="84">
        <v>45458</v>
      </c>
      <c r="BM15" s="40">
        <v>0</v>
      </c>
      <c r="BN15" s="101"/>
      <c r="BO15" s="40">
        <f t="shared" si="10"/>
        <v>976971.20000000007</v>
      </c>
      <c r="BP15" s="40">
        <v>0</v>
      </c>
      <c r="BQ15" s="40"/>
      <c r="BR15" s="40">
        <f t="shared" si="11"/>
        <v>976971.20000000007</v>
      </c>
      <c r="BT15" s="84">
        <v>45458</v>
      </c>
      <c r="BU15" s="40"/>
      <c r="BV15" s="100"/>
      <c r="BW15" s="40"/>
      <c r="BX15" s="100"/>
      <c r="BY15" s="40">
        <f t="shared" si="12"/>
        <v>19862625</v>
      </c>
      <c r="BZ15" s="40"/>
      <c r="CA15" s="40"/>
      <c r="CB15" s="40">
        <f t="shared" si="13"/>
        <v>19862625</v>
      </c>
      <c r="CD15" s="84">
        <v>45458</v>
      </c>
      <c r="CE15" s="40"/>
      <c r="CF15" s="100"/>
      <c r="CG15" s="40"/>
      <c r="CH15" s="40"/>
      <c r="CI15" s="40"/>
      <c r="CJ15" s="40">
        <f t="shared" si="14"/>
        <v>0</v>
      </c>
      <c r="CL15" s="84">
        <v>45458</v>
      </c>
      <c r="CM15" s="40">
        <v>0</v>
      </c>
      <c r="CO15" s="40">
        <v>4750125</v>
      </c>
      <c r="CP15" s="40">
        <v>0</v>
      </c>
      <c r="CQ15" s="40"/>
      <c r="CR15" s="40">
        <f t="shared" si="15"/>
        <v>4750125</v>
      </c>
      <c r="CT15" s="84">
        <v>45458</v>
      </c>
      <c r="CU15" s="40">
        <v>0</v>
      </c>
      <c r="CV15" s="100"/>
      <c r="CW15" s="40">
        <v>1460250</v>
      </c>
      <c r="CX15" s="40">
        <v>0</v>
      </c>
      <c r="CY15" s="40">
        <f t="shared" si="16"/>
        <v>1460250</v>
      </c>
      <c r="DA15" s="84">
        <v>45458</v>
      </c>
      <c r="DB15" s="40">
        <v>0</v>
      </c>
      <c r="DC15" s="40"/>
      <c r="DD15" s="40">
        <v>3425625</v>
      </c>
      <c r="DE15" s="40">
        <v>0</v>
      </c>
      <c r="DF15" s="40">
        <f t="shared" si="17"/>
        <v>3425625</v>
      </c>
      <c r="DH15" s="84">
        <v>45458</v>
      </c>
      <c r="DI15" s="40">
        <v>0</v>
      </c>
      <c r="DJ15" s="40"/>
      <c r="DK15" s="40">
        <v>1655375</v>
      </c>
      <c r="DL15" s="40">
        <f t="shared" si="18"/>
        <v>1655375</v>
      </c>
      <c r="DN15" s="84">
        <v>45458</v>
      </c>
      <c r="DO15" s="40">
        <v>0</v>
      </c>
      <c r="DP15" s="86">
        <v>0</v>
      </c>
      <c r="DQ15" s="40">
        <f t="shared" si="19"/>
        <v>0</v>
      </c>
      <c r="DR15" s="40">
        <f t="shared" si="20"/>
        <v>0</v>
      </c>
      <c r="DT15" s="84">
        <v>45458</v>
      </c>
      <c r="DU15" s="40">
        <v>0</v>
      </c>
      <c r="DV15" s="86">
        <v>0</v>
      </c>
      <c r="DW15" s="40"/>
      <c r="DX15" s="40">
        <v>0</v>
      </c>
      <c r="DY15" s="40">
        <f t="shared" si="21"/>
        <v>0</v>
      </c>
      <c r="EA15" s="84">
        <v>45458</v>
      </c>
      <c r="EB15" s="90"/>
      <c r="EC15" s="88"/>
      <c r="ED15" s="90"/>
      <c r="EG15" s="84">
        <v>45458</v>
      </c>
      <c r="EH15" s="40"/>
      <c r="EI15" s="86"/>
      <c r="EJ15" s="40"/>
      <c r="EK15" s="40">
        <v>0</v>
      </c>
      <c r="EL15" s="40">
        <f t="shared" si="22"/>
        <v>0</v>
      </c>
      <c r="EN15" s="84">
        <v>45458</v>
      </c>
      <c r="EO15" s="40"/>
      <c r="EP15" s="86"/>
      <c r="EQ15" s="40"/>
      <c r="ER15" s="40">
        <f t="shared" si="23"/>
        <v>0</v>
      </c>
      <c r="ET15" s="84">
        <v>45458</v>
      </c>
      <c r="EU15" s="40">
        <v>0</v>
      </c>
      <c r="EV15" s="86"/>
      <c r="EW15" s="40"/>
      <c r="EX15" s="40">
        <v>0</v>
      </c>
      <c r="EY15" s="40">
        <f t="shared" si="24"/>
        <v>0</v>
      </c>
      <c r="FA15" s="84">
        <v>45458</v>
      </c>
      <c r="FC15" s="86"/>
      <c r="FF15" s="40">
        <f t="shared" si="25"/>
        <v>0</v>
      </c>
      <c r="FH15" s="84">
        <v>45458</v>
      </c>
      <c r="FN15" s="84">
        <v>45458</v>
      </c>
      <c r="FO15" s="40">
        <v>7015000</v>
      </c>
      <c r="FP15" s="86">
        <v>5.5E-2</v>
      </c>
      <c r="FQ15" s="40">
        <f t="shared" si="26"/>
        <v>2061262.5</v>
      </c>
      <c r="FR15" s="40">
        <f t="shared" si="27"/>
        <v>9076262.5</v>
      </c>
      <c r="FT15" s="84">
        <v>45458</v>
      </c>
      <c r="FU15" s="40">
        <v>0</v>
      </c>
      <c r="FV15" s="86">
        <v>0</v>
      </c>
      <c r="FW15" s="40">
        <f t="shared" si="28"/>
        <v>0</v>
      </c>
      <c r="FX15" s="40">
        <f t="shared" si="29"/>
        <v>0</v>
      </c>
      <c r="FZ15" s="84">
        <v>45458</v>
      </c>
      <c r="GA15" s="40">
        <v>3512930.85</v>
      </c>
      <c r="GB15" s="86">
        <v>6.25E-2</v>
      </c>
      <c r="GC15" s="40">
        <v>0</v>
      </c>
      <c r="GD15" s="40">
        <v>15792069.15</v>
      </c>
      <c r="GE15" s="40">
        <f t="shared" si="30"/>
        <v>19305000</v>
      </c>
      <c r="GG15" s="84">
        <v>45458</v>
      </c>
      <c r="GH15" s="40">
        <v>219791.94999999998</v>
      </c>
      <c r="GI15" s="86">
        <v>6.7000000000000004E-2</v>
      </c>
      <c r="GJ15" s="40">
        <v>0</v>
      </c>
      <c r="GK15" s="40">
        <v>1365208.05</v>
      </c>
      <c r="GL15" s="40">
        <f t="shared" si="31"/>
        <v>1585000</v>
      </c>
      <c r="GN15" s="84">
        <v>45458</v>
      </c>
      <c r="GS15" s="40">
        <f t="shared" si="32"/>
        <v>0</v>
      </c>
      <c r="GU15" s="84">
        <v>45458</v>
      </c>
      <c r="GZ15" s="40">
        <f t="shared" si="33"/>
        <v>0</v>
      </c>
    </row>
    <row r="16" spans="1:208" x14ac:dyDescent="0.25">
      <c r="A16" s="117">
        <f t="shared" si="38"/>
        <v>46553</v>
      </c>
      <c r="B16" s="84">
        <f t="shared" si="39"/>
        <v>46568</v>
      </c>
      <c r="C16" s="85">
        <f t="shared" si="0"/>
        <v>274437149.02999997</v>
      </c>
      <c r="D16" s="40">
        <f t="shared" si="1"/>
        <v>0</v>
      </c>
      <c r="F16" s="84">
        <v>45657</v>
      </c>
      <c r="G16" s="84"/>
      <c r="H16" s="84">
        <v>45641</v>
      </c>
      <c r="I16" s="40"/>
      <c r="O16" s="84">
        <v>45657</v>
      </c>
      <c r="P16" s="84"/>
      <c r="Q16" s="84">
        <v>45641</v>
      </c>
      <c r="R16" s="40">
        <f t="shared" si="34"/>
        <v>17916601.25</v>
      </c>
      <c r="S16" s="40">
        <f t="shared" si="35"/>
        <v>50484325.079999998</v>
      </c>
      <c r="T16" s="40">
        <f t="shared" si="36"/>
        <v>92468398.75</v>
      </c>
      <c r="U16" s="40">
        <f t="shared" si="37"/>
        <v>0</v>
      </c>
      <c r="V16" s="40">
        <f t="shared" si="2"/>
        <v>160869325.07999998</v>
      </c>
      <c r="X16" s="84">
        <v>45641</v>
      </c>
      <c r="Y16" s="40"/>
      <c r="Z16" s="155"/>
      <c r="AA16" s="40">
        <f t="shared" si="40"/>
        <v>586125</v>
      </c>
      <c r="AB16" s="40">
        <v>0</v>
      </c>
      <c r="AC16" s="40"/>
      <c r="AD16" s="40">
        <f t="shared" si="3"/>
        <v>586125</v>
      </c>
      <c r="AF16" s="84">
        <v>45641</v>
      </c>
      <c r="AG16" s="40"/>
      <c r="AH16" s="155"/>
      <c r="AI16" s="40">
        <v>13284350</v>
      </c>
      <c r="AJ16" s="40">
        <v>0</v>
      </c>
      <c r="AK16" s="40"/>
      <c r="AL16" s="40">
        <f t="shared" si="4"/>
        <v>13284350</v>
      </c>
      <c r="AN16" s="84">
        <v>45641</v>
      </c>
      <c r="AO16" s="40">
        <v>0</v>
      </c>
      <c r="AP16" s="155"/>
      <c r="AQ16" s="40">
        <v>0</v>
      </c>
      <c r="AR16" s="40">
        <v>0</v>
      </c>
      <c r="AS16" s="40"/>
      <c r="AT16" s="40">
        <f t="shared" si="5"/>
        <v>0</v>
      </c>
      <c r="AV16" s="84">
        <v>45641</v>
      </c>
      <c r="AW16" s="40">
        <v>0</v>
      </c>
      <c r="AX16" s="100"/>
      <c r="AY16" s="40">
        <f t="shared" si="6"/>
        <v>1637750</v>
      </c>
      <c r="AZ16" s="40">
        <v>0</v>
      </c>
      <c r="BA16" s="40"/>
      <c r="BB16" s="40">
        <f t="shared" si="7"/>
        <v>1637750</v>
      </c>
      <c r="BD16" s="84">
        <v>45641</v>
      </c>
      <c r="BE16" s="40">
        <v>0</v>
      </c>
      <c r="BF16" s="101"/>
      <c r="BG16" s="40">
        <f t="shared" si="8"/>
        <v>976778.88</v>
      </c>
      <c r="BH16" s="40">
        <v>0</v>
      </c>
      <c r="BI16" s="40"/>
      <c r="BJ16" s="40">
        <f t="shared" si="9"/>
        <v>976778.88</v>
      </c>
      <c r="BL16" s="84">
        <v>45641</v>
      </c>
      <c r="BM16" s="40">
        <v>0</v>
      </c>
      <c r="BN16" s="101"/>
      <c r="BO16" s="40">
        <f t="shared" si="10"/>
        <v>976971.20000000007</v>
      </c>
      <c r="BP16" s="40">
        <v>0</v>
      </c>
      <c r="BQ16" s="40"/>
      <c r="BR16" s="40">
        <f t="shared" si="11"/>
        <v>976971.20000000007</v>
      </c>
      <c r="BT16" s="84">
        <v>45641</v>
      </c>
      <c r="BU16" s="40"/>
      <c r="BV16" s="100"/>
      <c r="BW16" s="40"/>
      <c r="BX16" s="100"/>
      <c r="BY16" s="40">
        <f t="shared" si="12"/>
        <v>19862625</v>
      </c>
      <c r="BZ16" s="40"/>
      <c r="CA16" s="40"/>
      <c r="CB16" s="40">
        <f t="shared" si="13"/>
        <v>19862625</v>
      </c>
      <c r="CD16" s="84">
        <v>45641</v>
      </c>
      <c r="CE16" s="40"/>
      <c r="CF16" s="100"/>
      <c r="CG16" s="40"/>
      <c r="CH16" s="40"/>
      <c r="CI16" s="40"/>
      <c r="CJ16" s="40">
        <f t="shared" si="14"/>
        <v>0</v>
      </c>
      <c r="CL16" s="84">
        <v>45641</v>
      </c>
      <c r="CM16" s="40">
        <v>0</v>
      </c>
      <c r="CO16" s="40">
        <v>4750125</v>
      </c>
      <c r="CP16" s="40">
        <v>0</v>
      </c>
      <c r="CQ16" s="40"/>
      <c r="CR16" s="40">
        <f t="shared" si="15"/>
        <v>4750125</v>
      </c>
      <c r="CT16" s="84">
        <v>45641</v>
      </c>
      <c r="CU16" s="40">
        <v>0</v>
      </c>
      <c r="CV16" s="100"/>
      <c r="CW16" s="40">
        <v>1460250</v>
      </c>
      <c r="CX16" s="40">
        <v>0</v>
      </c>
      <c r="CY16" s="40">
        <f t="shared" si="16"/>
        <v>1460250</v>
      </c>
      <c r="DA16" s="84">
        <v>45641</v>
      </c>
      <c r="DB16" s="40">
        <v>0</v>
      </c>
      <c r="DC16" s="40"/>
      <c r="DD16" s="40">
        <v>3425625</v>
      </c>
      <c r="DE16" s="40">
        <v>0</v>
      </c>
      <c r="DF16" s="40">
        <f t="shared" si="17"/>
        <v>3425625</v>
      </c>
      <c r="DH16" s="84">
        <v>45641</v>
      </c>
      <c r="DI16" s="40">
        <v>0</v>
      </c>
      <c r="DJ16" s="40"/>
      <c r="DK16" s="40">
        <v>1655375</v>
      </c>
      <c r="DL16" s="40">
        <f t="shared" si="18"/>
        <v>1655375</v>
      </c>
      <c r="DN16" s="84">
        <v>45641</v>
      </c>
      <c r="DO16" s="40">
        <v>0</v>
      </c>
      <c r="DP16" s="86">
        <v>0</v>
      </c>
      <c r="DQ16" s="40">
        <f t="shared" si="19"/>
        <v>0</v>
      </c>
      <c r="DR16" s="40">
        <f t="shared" si="20"/>
        <v>0</v>
      </c>
      <c r="DT16" s="84">
        <v>45641</v>
      </c>
      <c r="DU16" s="40">
        <v>0</v>
      </c>
      <c r="DV16" s="86">
        <v>0</v>
      </c>
      <c r="DW16" s="40"/>
      <c r="DX16" s="40">
        <v>0</v>
      </c>
      <c r="DY16" s="40">
        <f t="shared" si="21"/>
        <v>0</v>
      </c>
      <c r="EA16" s="84">
        <v>45641</v>
      </c>
      <c r="EB16" s="92"/>
      <c r="EC16" s="88"/>
      <c r="ED16" s="89"/>
      <c r="EG16" s="84">
        <v>45641</v>
      </c>
      <c r="EH16" s="40"/>
      <c r="EI16" s="86"/>
      <c r="EJ16" s="40"/>
      <c r="EK16" s="40">
        <v>0</v>
      </c>
      <c r="EL16" s="40">
        <f t="shared" si="22"/>
        <v>0</v>
      </c>
      <c r="EN16" s="84">
        <v>45641</v>
      </c>
      <c r="EO16" s="40"/>
      <c r="EP16" s="86"/>
      <c r="EQ16" s="40"/>
      <c r="ER16" s="40">
        <f t="shared" si="23"/>
        <v>0</v>
      </c>
      <c r="ET16" s="84">
        <v>45641</v>
      </c>
      <c r="EU16" s="40">
        <v>3988530</v>
      </c>
      <c r="EV16" s="86"/>
      <c r="EW16" s="40"/>
      <c r="EX16" s="40">
        <v>50611470</v>
      </c>
      <c r="EY16" s="40">
        <f t="shared" si="24"/>
        <v>54600000</v>
      </c>
      <c r="FA16" s="84">
        <v>45641</v>
      </c>
      <c r="FC16" s="86"/>
      <c r="FF16" s="40">
        <f t="shared" si="25"/>
        <v>0</v>
      </c>
      <c r="FH16" s="84">
        <v>45641</v>
      </c>
      <c r="FN16" s="84">
        <v>45641</v>
      </c>
      <c r="FO16" s="40">
        <v>4960000</v>
      </c>
      <c r="FP16" s="86">
        <v>5.5E-2</v>
      </c>
      <c r="FQ16" s="40">
        <f t="shared" si="26"/>
        <v>1868350</v>
      </c>
      <c r="FR16" s="40">
        <f t="shared" si="27"/>
        <v>6828350</v>
      </c>
      <c r="FT16" s="84">
        <v>45641</v>
      </c>
      <c r="FW16" s="40">
        <f t="shared" si="28"/>
        <v>0</v>
      </c>
      <c r="FX16" s="40">
        <f t="shared" si="29"/>
        <v>0</v>
      </c>
      <c r="FZ16" s="84">
        <v>45641</v>
      </c>
      <c r="GA16" s="40">
        <v>8968071.25</v>
      </c>
      <c r="GB16" s="86">
        <v>6.25E-2</v>
      </c>
      <c r="GC16" s="40">
        <v>0</v>
      </c>
      <c r="GD16" s="40">
        <v>41856928.75</v>
      </c>
      <c r="GE16" s="40">
        <f t="shared" si="30"/>
        <v>50825000</v>
      </c>
      <c r="GG16" s="84">
        <v>45641</v>
      </c>
      <c r="GH16" s="40"/>
      <c r="GI16" s="86">
        <v>0</v>
      </c>
      <c r="GJ16" s="40">
        <v>0</v>
      </c>
      <c r="GK16" s="40">
        <v>0</v>
      </c>
      <c r="GL16" s="40">
        <f t="shared" si="31"/>
        <v>0</v>
      </c>
      <c r="GN16" s="84">
        <v>45641</v>
      </c>
      <c r="GS16" s="40">
        <f t="shared" si="32"/>
        <v>0</v>
      </c>
      <c r="GU16" s="84">
        <v>45641</v>
      </c>
      <c r="GZ16" s="40">
        <f t="shared" si="33"/>
        <v>0</v>
      </c>
    </row>
    <row r="17" spans="1:208" x14ac:dyDescent="0.25">
      <c r="A17" s="117">
        <f t="shared" si="38"/>
        <v>46919</v>
      </c>
      <c r="B17" s="84">
        <f t="shared" si="39"/>
        <v>46934</v>
      </c>
      <c r="C17" s="85">
        <f t="shared" si="0"/>
        <v>255750557.27999997</v>
      </c>
      <c r="D17" s="40">
        <f t="shared" si="1"/>
        <v>0</v>
      </c>
      <c r="F17" s="84">
        <v>45838</v>
      </c>
      <c r="G17" s="84"/>
      <c r="H17" s="84">
        <v>45823</v>
      </c>
      <c r="I17" s="40">
        <f>SUM(Y16:Y17,AG16:AG17,AO16:AO17,AW16:AW17,BE16:BE17,BM16:BM17,BU16:BU17,BW16:BW17,CE16:CE17,CM16:CM17,CU16:CU17,DB16:DB17,DI16:DI17,DO16:DO17,DU16:DU17,EB16:EB17,EH16:EH17,EO16:EO17,EU16:EU17,FB16:FB17,FI16:FI17,FO16:FO17,FU16:FU17,GA16:GA17,GH16:GH17,GO16:GO17,GV16:GV17)</f>
        <v>49566683.149999999</v>
      </c>
      <c r="J17" s="40">
        <f>SUM(AA16:AA17,AI16:AI17,AQ16:AQ17,AY16:AY17,BG16:BG17,BO16:BO17,BY16:BY17,CG16:CG17,CO16:CO17,CW16:CW17,DD16:DD17,DK16:DK17,DQ16:DQ17,DW16:DW17,ED16:ED17,EJ16:EJ17,EQ16:EQ17,EW16:EW17,FD16:FD17,FK16:FK17,FQ16:FQ17,FW16:FW17,GC16:GC17,GJ16:GJ17,GQ16:GQ17,GX16:GX17)</f>
        <v>100832250.16</v>
      </c>
      <c r="K17" s="40">
        <f>SUM(AB16:AB17,AJ16,AJ17,BZ16:BZ17,CH16:CH17,CP16:CP17,CX16:CX17,DE16:DE17,DX16:DX17,EK16:EK17,EX16:EX17,FE16:FE17,GD16:GD17,GK16:GK17,GR16:GR17,GY16:GY17)</f>
        <v>109418316.85000001</v>
      </c>
      <c r="L17" s="40">
        <f>SUM(AK16,AK17,BA16:BA17,BI16:BI17,BQ16:BQ17,CA16:CA17,CI16:CI17,CQ16:CQ17)</f>
        <v>0</v>
      </c>
      <c r="M17" s="40">
        <f>SUM(I17:L17)</f>
        <v>259817250.16000003</v>
      </c>
      <c r="O17" s="84">
        <v>45838</v>
      </c>
      <c r="P17" s="84"/>
      <c r="Q17" s="84">
        <v>45823</v>
      </c>
      <c r="R17" s="40">
        <f t="shared" si="34"/>
        <v>31650081.900000002</v>
      </c>
      <c r="S17" s="40">
        <f t="shared" si="35"/>
        <v>50347925.079999998</v>
      </c>
      <c r="T17" s="40">
        <f t="shared" si="36"/>
        <v>16949918.100000001</v>
      </c>
      <c r="U17" s="40">
        <f t="shared" si="37"/>
        <v>0</v>
      </c>
      <c r="V17" s="40">
        <f t="shared" si="2"/>
        <v>98947925.080000013</v>
      </c>
      <c r="X17" s="84">
        <v>45823</v>
      </c>
      <c r="Y17" s="40"/>
      <c r="Z17" s="155"/>
      <c r="AA17" s="40">
        <f t="shared" si="40"/>
        <v>586125</v>
      </c>
      <c r="AB17" s="40">
        <v>0</v>
      </c>
      <c r="AC17" s="40"/>
      <c r="AD17" s="40">
        <f t="shared" si="3"/>
        <v>586125</v>
      </c>
      <c r="AF17" s="84">
        <v>45823</v>
      </c>
      <c r="AG17" s="40">
        <v>20830000</v>
      </c>
      <c r="AH17" s="155">
        <v>0.03</v>
      </c>
      <c r="AI17" s="40">
        <v>13284350</v>
      </c>
      <c r="AJ17" s="40">
        <v>0</v>
      </c>
      <c r="AK17" s="40"/>
      <c r="AL17" s="40">
        <f t="shared" si="4"/>
        <v>34114350</v>
      </c>
      <c r="AN17" s="84">
        <v>45823</v>
      </c>
      <c r="AO17" s="40"/>
      <c r="AP17" s="100"/>
      <c r="AQ17" s="40">
        <v>0</v>
      </c>
      <c r="AR17" s="40">
        <v>0</v>
      </c>
      <c r="AS17" s="40"/>
      <c r="AT17" s="40">
        <f t="shared" si="5"/>
        <v>0</v>
      </c>
      <c r="AV17" s="84">
        <v>45823</v>
      </c>
      <c r="AW17" s="40">
        <v>0</v>
      </c>
      <c r="AX17" s="100"/>
      <c r="AY17" s="40">
        <f t="shared" si="6"/>
        <v>1637750</v>
      </c>
      <c r="AZ17" s="40">
        <v>0</v>
      </c>
      <c r="BA17" s="40"/>
      <c r="BB17" s="40">
        <f t="shared" si="7"/>
        <v>1637750</v>
      </c>
      <c r="BD17" s="84">
        <v>45823</v>
      </c>
      <c r="BE17" s="40">
        <v>0</v>
      </c>
      <c r="BF17" s="101"/>
      <c r="BG17" s="40">
        <f t="shared" si="8"/>
        <v>976778.88</v>
      </c>
      <c r="BH17" s="40">
        <v>0</v>
      </c>
      <c r="BI17" s="40"/>
      <c r="BJ17" s="40">
        <f t="shared" si="9"/>
        <v>976778.88</v>
      </c>
      <c r="BL17" s="84">
        <v>45823</v>
      </c>
      <c r="BM17" s="40">
        <v>0</v>
      </c>
      <c r="BN17" s="101"/>
      <c r="BO17" s="40">
        <f t="shared" si="10"/>
        <v>976971.20000000007</v>
      </c>
      <c r="BP17" s="40">
        <v>0</v>
      </c>
      <c r="BQ17" s="40"/>
      <c r="BR17" s="40">
        <f t="shared" si="11"/>
        <v>976971.20000000007</v>
      </c>
      <c r="BT17" s="84">
        <v>45823</v>
      </c>
      <c r="BU17" s="40"/>
      <c r="BV17" s="100"/>
      <c r="BW17" s="40"/>
      <c r="BX17" s="100"/>
      <c r="BY17" s="40">
        <f t="shared" si="12"/>
        <v>19862625</v>
      </c>
      <c r="BZ17" s="40"/>
      <c r="CA17" s="40"/>
      <c r="CB17" s="40">
        <f t="shared" si="13"/>
        <v>19862625</v>
      </c>
      <c r="CD17" s="84">
        <v>45823</v>
      </c>
      <c r="CE17" s="40"/>
      <c r="CF17" s="100"/>
      <c r="CG17" s="40"/>
      <c r="CH17" s="40"/>
      <c r="CI17" s="40"/>
      <c r="CJ17" s="40">
        <f t="shared" si="14"/>
        <v>0</v>
      </c>
      <c r="CL17" s="84">
        <v>45823</v>
      </c>
      <c r="CM17" s="40">
        <v>0</v>
      </c>
      <c r="CO17" s="40">
        <v>4750125</v>
      </c>
      <c r="CP17" s="40">
        <v>0</v>
      </c>
      <c r="CQ17" s="40"/>
      <c r="CR17" s="40">
        <f t="shared" si="15"/>
        <v>4750125</v>
      </c>
      <c r="CT17" s="84">
        <v>45823</v>
      </c>
      <c r="CU17" s="40">
        <v>0</v>
      </c>
      <c r="CV17" s="100"/>
      <c r="CW17" s="40">
        <v>1460250</v>
      </c>
      <c r="CX17" s="40">
        <v>0</v>
      </c>
      <c r="CY17" s="40">
        <f t="shared" si="16"/>
        <v>1460250</v>
      </c>
      <c r="DA17" s="84">
        <v>45823</v>
      </c>
      <c r="DB17" s="40">
        <v>0</v>
      </c>
      <c r="DC17" s="40"/>
      <c r="DD17" s="40">
        <v>3425625</v>
      </c>
      <c r="DE17" s="40">
        <v>0</v>
      </c>
      <c r="DF17" s="40">
        <f t="shared" si="17"/>
        <v>3425625</v>
      </c>
      <c r="DH17" s="84">
        <v>45823</v>
      </c>
      <c r="DI17" s="40">
        <v>0</v>
      </c>
      <c r="DJ17" s="40"/>
      <c r="DK17" s="40">
        <v>1655375</v>
      </c>
      <c r="DL17" s="40">
        <f t="shared" si="18"/>
        <v>1655375</v>
      </c>
      <c r="DN17" s="84">
        <v>45823</v>
      </c>
      <c r="DO17" s="40">
        <v>0</v>
      </c>
      <c r="DP17" s="86">
        <v>0</v>
      </c>
      <c r="DQ17" s="40">
        <f t="shared" si="19"/>
        <v>0</v>
      </c>
      <c r="DR17" s="40">
        <f t="shared" si="20"/>
        <v>0</v>
      </c>
      <c r="DT17" s="84">
        <v>45823</v>
      </c>
      <c r="DU17" s="40">
        <v>0</v>
      </c>
      <c r="DV17" s="86">
        <v>0</v>
      </c>
      <c r="DW17" s="40"/>
      <c r="DX17" s="40">
        <v>0</v>
      </c>
      <c r="DY17" s="40">
        <f t="shared" si="21"/>
        <v>0</v>
      </c>
      <c r="EA17" s="84">
        <v>45823</v>
      </c>
      <c r="EB17" s="92"/>
      <c r="EC17" s="88"/>
      <c r="ED17" s="89"/>
      <c r="EG17" s="84">
        <v>45823</v>
      </c>
      <c r="EH17" s="40"/>
      <c r="EI17" s="86"/>
      <c r="EJ17" s="40"/>
      <c r="EK17" s="40">
        <v>0</v>
      </c>
      <c r="EL17" s="40">
        <f t="shared" si="22"/>
        <v>0</v>
      </c>
      <c r="EN17" s="84">
        <v>45823</v>
      </c>
      <c r="EO17" s="40"/>
      <c r="EP17" s="86"/>
      <c r="EQ17" s="40"/>
      <c r="ER17" s="40">
        <f t="shared" si="23"/>
        <v>0</v>
      </c>
      <c r="ET17" s="84">
        <v>45823</v>
      </c>
      <c r="EU17" s="40">
        <v>0</v>
      </c>
      <c r="EV17" s="86"/>
      <c r="EW17" s="40"/>
      <c r="EX17" s="40">
        <v>0</v>
      </c>
      <c r="EY17" s="40">
        <f t="shared" si="24"/>
        <v>0</v>
      </c>
      <c r="FA17" s="84">
        <v>45823</v>
      </c>
      <c r="FC17" s="86"/>
      <c r="FF17" s="40">
        <f t="shared" si="25"/>
        <v>0</v>
      </c>
      <c r="FH17" s="84">
        <v>45823</v>
      </c>
      <c r="FN17" s="84">
        <v>45823</v>
      </c>
      <c r="FO17" s="40">
        <v>7400000</v>
      </c>
      <c r="FP17" s="86">
        <v>5.5E-2</v>
      </c>
      <c r="FQ17" s="40">
        <f t="shared" si="26"/>
        <v>1731950</v>
      </c>
      <c r="FR17" s="40">
        <f t="shared" si="27"/>
        <v>9131950</v>
      </c>
      <c r="FT17" s="84">
        <v>45823</v>
      </c>
      <c r="FW17" s="40">
        <f t="shared" si="28"/>
        <v>0</v>
      </c>
      <c r="FX17" s="40">
        <f t="shared" si="29"/>
        <v>0</v>
      </c>
      <c r="FZ17" s="84">
        <v>45823</v>
      </c>
      <c r="GA17" s="40">
        <v>3214301.35</v>
      </c>
      <c r="GB17" s="86">
        <v>6.25E-2</v>
      </c>
      <c r="GC17" s="40">
        <v>0</v>
      </c>
      <c r="GD17" s="40">
        <v>15570698.65</v>
      </c>
      <c r="GE17" s="40">
        <f t="shared" si="30"/>
        <v>18785000</v>
      </c>
      <c r="GG17" s="84">
        <v>45823</v>
      </c>
      <c r="GH17" s="40">
        <v>205780.55000000002</v>
      </c>
      <c r="GI17" s="86">
        <v>6.7000000000000004E-2</v>
      </c>
      <c r="GJ17" s="40">
        <v>0</v>
      </c>
      <c r="GK17" s="40">
        <v>1379219.45</v>
      </c>
      <c r="GL17" s="40">
        <f t="shared" si="31"/>
        <v>1585000</v>
      </c>
      <c r="GN17" s="84">
        <v>45823</v>
      </c>
      <c r="GS17" s="40">
        <f t="shared" si="32"/>
        <v>0</v>
      </c>
      <c r="GU17" s="84">
        <v>45823</v>
      </c>
      <c r="GZ17" s="40">
        <f t="shared" si="33"/>
        <v>0</v>
      </c>
    </row>
    <row r="18" spans="1:208" x14ac:dyDescent="0.25">
      <c r="A18" s="117">
        <f t="shared" si="38"/>
        <v>47284</v>
      </c>
      <c r="B18" s="84">
        <f t="shared" si="39"/>
        <v>47299</v>
      </c>
      <c r="C18" s="85">
        <f t="shared" si="0"/>
        <v>241452895.82999998</v>
      </c>
      <c r="D18" s="40">
        <f t="shared" si="1"/>
        <v>0</v>
      </c>
      <c r="F18" s="84">
        <v>46022</v>
      </c>
      <c r="G18" s="84"/>
      <c r="H18" s="84">
        <v>46006</v>
      </c>
      <c r="I18" s="40"/>
      <c r="O18" s="84">
        <v>46022</v>
      </c>
      <c r="P18" s="84"/>
      <c r="Q18" s="84">
        <v>46006</v>
      </c>
      <c r="R18" s="40">
        <f t="shared" si="34"/>
        <v>15031644</v>
      </c>
      <c r="S18" s="40">
        <f t="shared" si="35"/>
        <v>49831975.079999998</v>
      </c>
      <c r="T18" s="40">
        <f t="shared" si="36"/>
        <v>60213356</v>
      </c>
      <c r="U18" s="40">
        <f t="shared" si="37"/>
        <v>0</v>
      </c>
      <c r="V18" s="40">
        <f t="shared" si="2"/>
        <v>125076975.08</v>
      </c>
      <c r="X18" s="84">
        <v>46006</v>
      </c>
      <c r="Y18" s="40"/>
      <c r="Z18" s="155"/>
      <c r="AA18" s="40">
        <f t="shared" si="40"/>
        <v>586125</v>
      </c>
      <c r="AB18" s="40">
        <v>0</v>
      </c>
      <c r="AC18" s="40"/>
      <c r="AD18" s="40">
        <f t="shared" si="3"/>
        <v>586125</v>
      </c>
      <c r="AF18" s="84">
        <v>46006</v>
      </c>
      <c r="AG18" s="40"/>
      <c r="AH18" s="155"/>
      <c r="AI18" s="40">
        <v>12971900</v>
      </c>
      <c r="AJ18" s="40">
        <v>0</v>
      </c>
      <c r="AK18" s="40"/>
      <c r="AL18" s="40">
        <f t="shared" si="4"/>
        <v>12971900</v>
      </c>
      <c r="AN18" s="84">
        <v>46006</v>
      </c>
      <c r="AO18" s="40">
        <v>0</v>
      </c>
      <c r="AP18" s="155"/>
      <c r="AQ18" s="40">
        <v>0</v>
      </c>
      <c r="AR18" s="40">
        <v>0</v>
      </c>
      <c r="AS18" s="40"/>
      <c r="AT18" s="40">
        <f t="shared" si="5"/>
        <v>0</v>
      </c>
      <c r="AV18" s="84">
        <v>46006</v>
      </c>
      <c r="AW18" s="40">
        <v>0</v>
      </c>
      <c r="AX18" s="100"/>
      <c r="AY18" s="40">
        <f t="shared" si="6"/>
        <v>1637750</v>
      </c>
      <c r="AZ18" s="40">
        <v>0</v>
      </c>
      <c r="BA18" s="40"/>
      <c r="BB18" s="40">
        <f t="shared" si="7"/>
        <v>1637750</v>
      </c>
      <c r="BD18" s="84">
        <v>46006</v>
      </c>
      <c r="BE18" s="40">
        <v>0</v>
      </c>
      <c r="BF18" s="101"/>
      <c r="BG18" s="40">
        <f t="shared" si="8"/>
        <v>976778.88</v>
      </c>
      <c r="BH18" s="40">
        <v>0</v>
      </c>
      <c r="BI18" s="40"/>
      <c r="BJ18" s="40">
        <f t="shared" si="9"/>
        <v>976778.88</v>
      </c>
      <c r="BL18" s="84">
        <v>46006</v>
      </c>
      <c r="BM18" s="40">
        <v>0</v>
      </c>
      <c r="BN18" s="101"/>
      <c r="BO18" s="40">
        <f t="shared" si="10"/>
        <v>976971.20000000007</v>
      </c>
      <c r="BP18" s="40">
        <v>0</v>
      </c>
      <c r="BQ18" s="40"/>
      <c r="BR18" s="40">
        <f t="shared" si="11"/>
        <v>976971.20000000007</v>
      </c>
      <c r="BT18" s="84">
        <v>46006</v>
      </c>
      <c r="BU18" s="40"/>
      <c r="BV18" s="100"/>
      <c r="BW18" s="40"/>
      <c r="BX18" s="100"/>
      <c r="BY18" s="40">
        <f t="shared" si="12"/>
        <v>19862625</v>
      </c>
      <c r="BZ18" s="40"/>
      <c r="CA18" s="40"/>
      <c r="CB18" s="40">
        <f t="shared" si="13"/>
        <v>19862625</v>
      </c>
      <c r="CD18" s="84">
        <v>46006</v>
      </c>
      <c r="CE18" s="40"/>
      <c r="CF18" s="100"/>
      <c r="CG18" s="40"/>
      <c r="CH18" s="40"/>
      <c r="CI18" s="40"/>
      <c r="CJ18" s="40">
        <f t="shared" si="14"/>
        <v>0</v>
      </c>
      <c r="CL18" s="84">
        <v>46006</v>
      </c>
      <c r="CM18" s="40">
        <v>0</v>
      </c>
      <c r="CO18" s="40">
        <v>4750125</v>
      </c>
      <c r="CP18" s="40">
        <v>0</v>
      </c>
      <c r="CQ18" s="40"/>
      <c r="CR18" s="40">
        <f t="shared" si="15"/>
        <v>4750125</v>
      </c>
      <c r="CT18" s="84">
        <v>46006</v>
      </c>
      <c r="CU18" s="40">
        <v>5610000</v>
      </c>
      <c r="CV18" s="100">
        <v>0.05</v>
      </c>
      <c r="CW18" s="40">
        <v>1460250</v>
      </c>
      <c r="CX18" s="40">
        <v>0</v>
      </c>
      <c r="CY18" s="40">
        <f t="shared" si="16"/>
        <v>7070250</v>
      </c>
      <c r="DA18" s="84">
        <v>46006</v>
      </c>
      <c r="DB18" s="40">
        <v>0</v>
      </c>
      <c r="DC18" s="40"/>
      <c r="DD18" s="40">
        <v>3425625</v>
      </c>
      <c r="DE18" s="40">
        <v>0</v>
      </c>
      <c r="DF18" s="40">
        <f t="shared" si="17"/>
        <v>3425625</v>
      </c>
      <c r="DH18" s="84">
        <v>46006</v>
      </c>
      <c r="DI18" s="40">
        <v>0</v>
      </c>
      <c r="DJ18" s="40"/>
      <c r="DK18" s="40">
        <v>1655375</v>
      </c>
      <c r="DL18" s="40">
        <f t="shared" si="18"/>
        <v>1655375</v>
      </c>
      <c r="DN18" s="84">
        <v>46006</v>
      </c>
      <c r="DO18" s="40">
        <v>0</v>
      </c>
      <c r="DP18" s="86">
        <v>0</v>
      </c>
      <c r="DQ18" s="40">
        <f t="shared" si="19"/>
        <v>0</v>
      </c>
      <c r="DR18" s="40">
        <f t="shared" si="20"/>
        <v>0</v>
      </c>
      <c r="DT18" s="84">
        <v>46006</v>
      </c>
      <c r="DU18" s="40">
        <v>0</v>
      </c>
      <c r="DV18" s="86">
        <v>0</v>
      </c>
      <c r="DW18" s="40"/>
      <c r="DX18" s="40">
        <v>0</v>
      </c>
      <c r="DY18" s="40">
        <f t="shared" si="21"/>
        <v>0</v>
      </c>
      <c r="EA18" s="84">
        <v>46006</v>
      </c>
      <c r="EC18" s="86"/>
      <c r="EG18" s="84">
        <v>46006</v>
      </c>
      <c r="EH18" s="40"/>
      <c r="EI18" s="86"/>
      <c r="EJ18" s="40"/>
      <c r="EK18" s="40">
        <v>0</v>
      </c>
      <c r="EL18" s="40">
        <f t="shared" si="22"/>
        <v>0</v>
      </c>
      <c r="EN18" s="84">
        <v>46006</v>
      </c>
      <c r="EO18" s="40"/>
      <c r="EP18" s="86"/>
      <c r="EQ18" s="40"/>
      <c r="ER18" s="40">
        <f t="shared" si="23"/>
        <v>0</v>
      </c>
      <c r="ET18" s="84">
        <v>46006</v>
      </c>
      <c r="EU18" s="40">
        <v>4186644</v>
      </c>
      <c r="EV18" s="86"/>
      <c r="EW18" s="40"/>
      <c r="EX18" s="40">
        <v>60213356</v>
      </c>
      <c r="EY18" s="40">
        <f t="shared" si="24"/>
        <v>64400000</v>
      </c>
      <c r="FA18" s="84">
        <v>46006</v>
      </c>
      <c r="FC18" s="86"/>
      <c r="FF18" s="40">
        <f t="shared" si="25"/>
        <v>0</v>
      </c>
      <c r="FH18" s="84">
        <v>46006</v>
      </c>
      <c r="FN18" s="84">
        <v>46006</v>
      </c>
      <c r="FO18" s="40">
        <v>5235000</v>
      </c>
      <c r="FP18" s="86">
        <v>5.5E-2</v>
      </c>
      <c r="FQ18" s="40">
        <f t="shared" si="26"/>
        <v>1528450</v>
      </c>
      <c r="FR18" s="40">
        <f t="shared" si="27"/>
        <v>6763450</v>
      </c>
      <c r="FT18" s="84">
        <v>46006</v>
      </c>
      <c r="FW18" s="40">
        <f t="shared" si="28"/>
        <v>0</v>
      </c>
      <c r="FX18" s="40">
        <f t="shared" si="29"/>
        <v>0</v>
      </c>
      <c r="FZ18" s="84">
        <v>46006</v>
      </c>
      <c r="GE18" s="40">
        <f t="shared" si="30"/>
        <v>0</v>
      </c>
      <c r="GG18" s="84">
        <v>46006</v>
      </c>
      <c r="GH18" s="40"/>
      <c r="GI18" s="86">
        <v>0</v>
      </c>
      <c r="GJ18" s="40">
        <v>0</v>
      </c>
      <c r="GK18" s="40">
        <v>0</v>
      </c>
      <c r="GL18" s="40">
        <f t="shared" si="31"/>
        <v>0</v>
      </c>
      <c r="GN18" s="84">
        <v>46006</v>
      </c>
      <c r="GS18" s="40">
        <f t="shared" si="32"/>
        <v>0</v>
      </c>
      <c r="GU18" s="84">
        <v>46006</v>
      </c>
      <c r="GZ18" s="40">
        <f t="shared" si="33"/>
        <v>0</v>
      </c>
    </row>
    <row r="19" spans="1:208" x14ac:dyDescent="0.25">
      <c r="A19" s="117">
        <f t="shared" si="38"/>
        <v>47649</v>
      </c>
      <c r="B19" s="84">
        <f t="shared" si="39"/>
        <v>47664</v>
      </c>
      <c r="C19" s="85">
        <f t="shared" si="0"/>
        <v>341750550</v>
      </c>
      <c r="D19" s="40">
        <f t="shared" si="1"/>
        <v>0</v>
      </c>
      <c r="F19" s="84">
        <v>46203</v>
      </c>
      <c r="G19" s="84"/>
      <c r="H19" s="84">
        <v>46188</v>
      </c>
      <c r="I19" s="40">
        <f>SUM(Y18:Y19,AG18:AG19,AO18:AO19,AW18:AW19,BE18:BE19,BM18:BM19,BU18:BU19,BW18:BW19,CE18:CE19,CM18:CM19,CU18:CU19,DB18:DB19,DI18:DI19,DO18:DO19,DU18:DU19,EB18:EB19,EH18:EH19,EO18:EO19,EU18:EU19,FB18:FB19,FI18:FI19,FO18:FO19,FU18:FU19,GA18:GA19,GH18:GH19,GO18:GO19,GV18:GV19)</f>
        <v>47164372.600000001</v>
      </c>
      <c r="J19" s="40">
        <f>SUM(AA18:AA19,AI18:AI19,AQ18:AQ19,AY18:AY19,BG18:BG19,BO18:BO19,BY18:BY19,CG18:CG19,CO18:CO19,CW18:CW19,DD18:DD19,DK18:DK19,DQ18:DQ19,DW18:DW19,ED18:ED19,EJ18:EJ19,EQ18:EQ19,EW18:EW19,FD18:FD19,FK18:FK19,FQ18:FQ19,FW18:FW19,GC18:GC19,GJ18:GJ19,GQ18:GQ19,GX18:GX19)</f>
        <v>99379737.659999996</v>
      </c>
      <c r="K19" s="40">
        <f>SUM(AB18:AB19,AJ18,AJ19,BZ18:BZ19,CH18:CH19,CP18:CP19,CX18:CX19,DE18:DE19,DX18:DX19,EK18:EK19,EX18:EX19,FE18:FE19,GD18:GD19,GK18:GK19,GR18:GR19,GY18:GY19)</f>
        <v>93500627.400000006</v>
      </c>
      <c r="L19" s="40">
        <f>SUM(AK18,AK19,BA18:BA19,BI18:BI19,BQ18:BQ19,CA18:CA19,CI18:CI19,CQ18:CQ19)</f>
        <v>0</v>
      </c>
      <c r="M19" s="40">
        <f>SUM(I19:L19)</f>
        <v>240044737.66</v>
      </c>
      <c r="O19" s="84">
        <v>46203</v>
      </c>
      <c r="P19" s="84"/>
      <c r="Q19" s="84">
        <v>46188</v>
      </c>
      <c r="R19" s="40">
        <f t="shared" si="34"/>
        <v>32132728.600000001</v>
      </c>
      <c r="S19" s="40">
        <f t="shared" si="35"/>
        <v>49547762.579999998</v>
      </c>
      <c r="T19" s="40">
        <f t="shared" si="36"/>
        <v>33287271.399999999</v>
      </c>
      <c r="U19" s="40">
        <f t="shared" si="37"/>
        <v>0</v>
      </c>
      <c r="V19" s="40">
        <f t="shared" si="2"/>
        <v>114967762.58000001</v>
      </c>
      <c r="X19" s="84">
        <v>46188</v>
      </c>
      <c r="Y19" s="40"/>
      <c r="Z19" s="100"/>
      <c r="AA19" s="40">
        <f t="shared" si="40"/>
        <v>586125</v>
      </c>
      <c r="AB19" s="40">
        <v>0</v>
      </c>
      <c r="AC19" s="40"/>
      <c r="AD19" s="40">
        <f t="shared" si="3"/>
        <v>586125</v>
      </c>
      <c r="AF19" s="84">
        <v>46188</v>
      </c>
      <c r="AG19" s="40"/>
      <c r="AH19" s="100"/>
      <c r="AI19" s="40">
        <v>12971900</v>
      </c>
      <c r="AJ19" s="40">
        <v>0</v>
      </c>
      <c r="AK19" s="40"/>
      <c r="AL19" s="40">
        <f t="shared" si="4"/>
        <v>12971900</v>
      </c>
      <c r="AN19" s="84">
        <v>46188</v>
      </c>
      <c r="AO19" s="40"/>
      <c r="AP19" s="100"/>
      <c r="AQ19" s="40">
        <v>0</v>
      </c>
      <c r="AR19" s="40">
        <v>0</v>
      </c>
      <c r="AS19" s="40"/>
      <c r="AT19" s="40">
        <f t="shared" si="5"/>
        <v>0</v>
      </c>
      <c r="AV19" s="84">
        <v>46188</v>
      </c>
      <c r="AW19" s="40">
        <v>0</v>
      </c>
      <c r="AX19" s="100"/>
      <c r="AY19" s="40">
        <f t="shared" si="6"/>
        <v>1637750</v>
      </c>
      <c r="AZ19" s="40">
        <v>0</v>
      </c>
      <c r="BA19" s="40"/>
      <c r="BB19" s="40">
        <f t="shared" si="7"/>
        <v>1637750</v>
      </c>
      <c r="BD19" s="84">
        <v>46188</v>
      </c>
      <c r="BE19" s="40">
        <v>0</v>
      </c>
      <c r="BF19" s="101"/>
      <c r="BG19" s="40">
        <f t="shared" si="8"/>
        <v>976778.88</v>
      </c>
      <c r="BH19" s="40">
        <v>0</v>
      </c>
      <c r="BI19" s="40"/>
      <c r="BJ19" s="40">
        <f t="shared" si="9"/>
        <v>976778.88</v>
      </c>
      <c r="BL19" s="84">
        <v>46188</v>
      </c>
      <c r="BM19" s="40">
        <v>0</v>
      </c>
      <c r="BN19" s="101"/>
      <c r="BO19" s="40">
        <f t="shared" si="10"/>
        <v>976971.20000000007</v>
      </c>
      <c r="BP19" s="40">
        <v>0</v>
      </c>
      <c r="BQ19" s="40"/>
      <c r="BR19" s="40">
        <f t="shared" si="11"/>
        <v>976971.20000000007</v>
      </c>
      <c r="BT19" s="84">
        <v>46188</v>
      </c>
      <c r="BU19" s="40"/>
      <c r="BV19" s="100"/>
      <c r="BW19" s="40"/>
      <c r="BX19" s="100"/>
      <c r="BY19" s="40">
        <f t="shared" si="12"/>
        <v>19862625</v>
      </c>
      <c r="BZ19" s="40"/>
      <c r="CA19" s="40"/>
      <c r="CB19" s="40">
        <f t="shared" si="13"/>
        <v>19862625</v>
      </c>
      <c r="CD19" s="84">
        <v>46188</v>
      </c>
      <c r="CE19" s="40"/>
      <c r="CF19" s="100"/>
      <c r="CG19" s="40"/>
      <c r="CH19" s="40"/>
      <c r="CI19" s="40"/>
      <c r="CJ19" s="40">
        <f t="shared" si="14"/>
        <v>0</v>
      </c>
      <c r="CL19" s="84">
        <v>46188</v>
      </c>
      <c r="CM19" s="40">
        <v>0</v>
      </c>
      <c r="CO19" s="40">
        <v>4750125</v>
      </c>
      <c r="CP19" s="40">
        <v>0</v>
      </c>
      <c r="CQ19" s="40"/>
      <c r="CR19" s="40">
        <f t="shared" si="15"/>
        <v>4750125</v>
      </c>
      <c r="CT19" s="84">
        <v>46188</v>
      </c>
      <c r="CU19" s="40">
        <v>0</v>
      </c>
      <c r="CV19" s="100"/>
      <c r="CW19" s="40">
        <v>1320000</v>
      </c>
      <c r="CX19" s="40">
        <v>0</v>
      </c>
      <c r="CY19" s="40">
        <f t="shared" si="16"/>
        <v>1320000</v>
      </c>
      <c r="DA19" s="84">
        <v>46188</v>
      </c>
      <c r="DB19" s="40">
        <v>0</v>
      </c>
      <c r="DC19" s="40"/>
      <c r="DD19" s="40">
        <v>3425625</v>
      </c>
      <c r="DE19" s="40">
        <v>0</v>
      </c>
      <c r="DF19" s="40">
        <f t="shared" si="17"/>
        <v>3425625</v>
      </c>
      <c r="DH19" s="84">
        <v>46188</v>
      </c>
      <c r="DI19" s="40">
        <v>0</v>
      </c>
      <c r="DJ19" s="40"/>
      <c r="DK19" s="40">
        <v>1655375</v>
      </c>
      <c r="DL19" s="40">
        <f t="shared" si="18"/>
        <v>1655375</v>
      </c>
      <c r="DN19" s="84">
        <v>46188</v>
      </c>
      <c r="DO19" s="40">
        <v>0</v>
      </c>
      <c r="DP19" s="86">
        <v>0</v>
      </c>
      <c r="DQ19" s="40">
        <f t="shared" si="19"/>
        <v>0</v>
      </c>
      <c r="DR19" s="40">
        <f t="shared" si="20"/>
        <v>0</v>
      </c>
      <c r="DT19" s="84">
        <v>46188</v>
      </c>
      <c r="DU19" s="40">
        <v>0</v>
      </c>
      <c r="DV19" s="86">
        <v>0</v>
      </c>
      <c r="DW19" s="40"/>
      <c r="DX19" s="40">
        <v>0</v>
      </c>
      <c r="DY19" s="40">
        <f t="shared" si="21"/>
        <v>0</v>
      </c>
      <c r="EA19" s="84">
        <v>46188</v>
      </c>
      <c r="EC19" s="86"/>
      <c r="EG19" s="84">
        <v>46188</v>
      </c>
      <c r="EH19" s="40">
        <v>21747940.600000001</v>
      </c>
      <c r="EI19" s="86">
        <v>5.7000000000000002E-2</v>
      </c>
      <c r="EJ19" s="40"/>
      <c r="EK19" s="40">
        <v>30687059.399999999</v>
      </c>
      <c r="EL19" s="40">
        <f t="shared" si="22"/>
        <v>52435000</v>
      </c>
      <c r="EN19" s="84">
        <v>46188</v>
      </c>
      <c r="EO19" s="40"/>
      <c r="EP19" s="86"/>
      <c r="EQ19" s="40"/>
      <c r="ER19" s="40">
        <f t="shared" si="23"/>
        <v>0</v>
      </c>
      <c r="ET19" s="84">
        <v>46188</v>
      </c>
      <c r="EU19" s="40">
        <v>0</v>
      </c>
      <c r="EV19" s="86"/>
      <c r="EW19" s="40"/>
      <c r="EX19" s="40">
        <v>0</v>
      </c>
      <c r="EY19" s="40">
        <f t="shared" si="24"/>
        <v>0</v>
      </c>
      <c r="FA19" s="84">
        <v>46188</v>
      </c>
      <c r="FC19" s="86"/>
      <c r="FF19" s="40">
        <f t="shared" si="25"/>
        <v>0</v>
      </c>
      <c r="FH19" s="84">
        <v>46188</v>
      </c>
      <c r="FN19" s="84">
        <v>46188</v>
      </c>
      <c r="FO19" s="40">
        <v>10025000</v>
      </c>
      <c r="FP19" s="86">
        <v>5.5E-2</v>
      </c>
      <c r="FQ19" s="40">
        <f t="shared" si="26"/>
        <v>1384487.5</v>
      </c>
      <c r="FR19" s="40">
        <f t="shared" si="27"/>
        <v>11409487.5</v>
      </c>
      <c r="FT19" s="84">
        <v>46188</v>
      </c>
      <c r="FW19" s="40">
        <f t="shared" si="28"/>
        <v>0</v>
      </c>
      <c r="FX19" s="40">
        <f t="shared" si="29"/>
        <v>0</v>
      </c>
      <c r="FZ19" s="84">
        <v>46188</v>
      </c>
      <c r="GE19" s="40">
        <f t="shared" si="30"/>
        <v>0</v>
      </c>
      <c r="GG19" s="84">
        <v>46188</v>
      </c>
      <c r="GH19" s="40">
        <v>359788</v>
      </c>
      <c r="GI19" s="86">
        <v>6.7000000000000004E-2</v>
      </c>
      <c r="GJ19" s="40">
        <v>0</v>
      </c>
      <c r="GK19" s="40">
        <v>2600212</v>
      </c>
      <c r="GL19" s="40">
        <f t="shared" si="31"/>
        <v>2960000</v>
      </c>
      <c r="GN19" s="84">
        <v>46188</v>
      </c>
      <c r="GS19" s="40">
        <f t="shared" si="32"/>
        <v>0</v>
      </c>
      <c r="GU19" s="84">
        <v>46188</v>
      </c>
      <c r="GZ19" s="40">
        <f t="shared" si="33"/>
        <v>0</v>
      </c>
    </row>
    <row r="20" spans="1:208" x14ac:dyDescent="0.25">
      <c r="A20" s="117">
        <f t="shared" si="38"/>
        <v>48014</v>
      </c>
      <c r="B20" s="84">
        <f t="shared" si="39"/>
        <v>48029</v>
      </c>
      <c r="C20" s="85">
        <f t="shared" si="0"/>
        <v>353754675</v>
      </c>
      <c r="D20" s="40">
        <f t="shared" si="1"/>
        <v>0</v>
      </c>
      <c r="F20" s="84">
        <v>46387</v>
      </c>
      <c r="G20" s="84"/>
      <c r="H20" s="84">
        <v>46371</v>
      </c>
      <c r="I20" s="40"/>
      <c r="O20" s="84">
        <v>46387</v>
      </c>
      <c r="P20" s="84"/>
      <c r="Q20" s="84">
        <v>46371</v>
      </c>
      <c r="R20" s="40">
        <f t="shared" si="34"/>
        <v>60259290.399999999</v>
      </c>
      <c r="S20" s="40">
        <f t="shared" si="35"/>
        <v>49272075.079999998</v>
      </c>
      <c r="T20" s="40">
        <f t="shared" si="36"/>
        <v>39230709.600000001</v>
      </c>
      <c r="U20" s="40">
        <f t="shared" si="37"/>
        <v>0</v>
      </c>
      <c r="V20" s="40">
        <f t="shared" si="2"/>
        <v>148762075.07999998</v>
      </c>
      <c r="X20" s="84">
        <v>46371</v>
      </c>
      <c r="Y20" s="40"/>
      <c r="Z20" s="155"/>
      <c r="AA20" s="40">
        <f t="shared" si="40"/>
        <v>586125</v>
      </c>
      <c r="AB20" s="40">
        <v>0</v>
      </c>
      <c r="AC20" s="40"/>
      <c r="AD20" s="40">
        <f t="shared" si="3"/>
        <v>586125</v>
      </c>
      <c r="AF20" s="84">
        <v>46371</v>
      </c>
      <c r="AG20" s="40"/>
      <c r="AH20" s="155"/>
      <c r="AI20" s="40">
        <v>12971900</v>
      </c>
      <c r="AJ20" s="40">
        <v>0</v>
      </c>
      <c r="AK20" s="40"/>
      <c r="AL20" s="40">
        <f t="shared" si="4"/>
        <v>12971900</v>
      </c>
      <c r="AN20" s="84">
        <v>46371</v>
      </c>
      <c r="AO20" s="40">
        <v>0</v>
      </c>
      <c r="AP20" s="155"/>
      <c r="AQ20" s="40">
        <v>0</v>
      </c>
      <c r="AR20" s="40">
        <v>0</v>
      </c>
      <c r="AS20" s="40"/>
      <c r="AT20" s="40">
        <f t="shared" si="5"/>
        <v>0</v>
      </c>
      <c r="AV20" s="84">
        <v>46371</v>
      </c>
      <c r="AW20" s="40">
        <v>0</v>
      </c>
      <c r="AX20" s="100"/>
      <c r="AY20" s="40">
        <f t="shared" si="6"/>
        <v>1637750</v>
      </c>
      <c r="AZ20" s="40">
        <v>0</v>
      </c>
      <c r="BA20" s="40"/>
      <c r="BB20" s="40">
        <f t="shared" si="7"/>
        <v>1637750</v>
      </c>
      <c r="BD20" s="84">
        <v>46371</v>
      </c>
      <c r="BE20" s="40">
        <v>35995000</v>
      </c>
      <c r="BF20" s="101">
        <v>3.9550000000000002E-2</v>
      </c>
      <c r="BG20" s="40">
        <f t="shared" si="8"/>
        <v>976778.88</v>
      </c>
      <c r="BH20" s="40">
        <v>0</v>
      </c>
      <c r="BI20" s="40"/>
      <c r="BJ20" s="40">
        <f t="shared" si="9"/>
        <v>36971778.880000003</v>
      </c>
      <c r="BL20" s="84">
        <v>46371</v>
      </c>
      <c r="BM20" s="40">
        <v>0</v>
      </c>
      <c r="BN20" s="101"/>
      <c r="BO20" s="40">
        <f t="shared" si="10"/>
        <v>976971.20000000007</v>
      </c>
      <c r="BP20" s="40">
        <v>0</v>
      </c>
      <c r="BQ20" s="40"/>
      <c r="BR20" s="40">
        <f t="shared" si="11"/>
        <v>976971.20000000007</v>
      </c>
      <c r="BT20" s="84">
        <v>46371</v>
      </c>
      <c r="BU20" s="40"/>
      <c r="BV20" s="100"/>
      <c r="BW20" s="40"/>
      <c r="BX20" s="100"/>
      <c r="BY20" s="40">
        <f t="shared" si="12"/>
        <v>19862625</v>
      </c>
      <c r="BZ20" s="40"/>
      <c r="CA20" s="40"/>
      <c r="CB20" s="40">
        <f t="shared" si="13"/>
        <v>19862625</v>
      </c>
      <c r="CD20" s="84">
        <v>46371</v>
      </c>
      <c r="CE20" s="40"/>
      <c r="CF20" s="100"/>
      <c r="CG20" s="40"/>
      <c r="CH20" s="40"/>
      <c r="CI20" s="40"/>
      <c r="CJ20" s="40">
        <f t="shared" si="14"/>
        <v>0</v>
      </c>
      <c r="CL20" s="84">
        <v>46371</v>
      </c>
      <c r="CM20" s="40">
        <v>0</v>
      </c>
      <c r="CO20" s="40">
        <v>4750125</v>
      </c>
      <c r="CP20" s="40">
        <v>0</v>
      </c>
      <c r="CQ20" s="40"/>
      <c r="CR20" s="40">
        <f t="shared" si="15"/>
        <v>4750125</v>
      </c>
      <c r="CT20" s="84">
        <v>46371</v>
      </c>
      <c r="CU20" s="40">
        <v>16325000</v>
      </c>
      <c r="CV20" s="100">
        <v>0.05</v>
      </c>
      <c r="CW20" s="40">
        <v>1320000</v>
      </c>
      <c r="CX20" s="40">
        <v>0</v>
      </c>
      <c r="CY20" s="40">
        <f t="shared" si="16"/>
        <v>17645000</v>
      </c>
      <c r="DA20" s="84">
        <v>46371</v>
      </c>
      <c r="DB20" s="40">
        <v>0</v>
      </c>
      <c r="DC20" s="40"/>
      <c r="DD20" s="40">
        <v>3425625</v>
      </c>
      <c r="DE20" s="40">
        <v>0</v>
      </c>
      <c r="DF20" s="40">
        <f t="shared" si="17"/>
        <v>3425625</v>
      </c>
      <c r="DH20" s="84">
        <v>46371</v>
      </c>
      <c r="DI20" s="40">
        <v>0</v>
      </c>
      <c r="DJ20" s="40"/>
      <c r="DK20" s="40">
        <v>1655375</v>
      </c>
      <c r="DL20" s="40">
        <f t="shared" si="18"/>
        <v>1655375</v>
      </c>
      <c r="DN20" s="84">
        <v>46371</v>
      </c>
      <c r="DO20" s="40">
        <v>0</v>
      </c>
      <c r="DP20" s="86">
        <v>0</v>
      </c>
      <c r="DQ20" s="40">
        <f t="shared" si="19"/>
        <v>0</v>
      </c>
      <c r="DR20" s="40">
        <f t="shared" si="20"/>
        <v>0</v>
      </c>
      <c r="DT20" s="84">
        <v>46371</v>
      </c>
      <c r="DU20" s="40">
        <v>0</v>
      </c>
      <c r="DV20" s="86"/>
      <c r="DW20" s="40"/>
      <c r="DX20" s="40">
        <v>0</v>
      </c>
      <c r="DY20" s="40">
        <f t="shared" si="21"/>
        <v>0</v>
      </c>
      <c r="EA20" s="84">
        <v>46371</v>
      </c>
      <c r="EC20" s="86"/>
      <c r="EG20" s="84">
        <v>46371</v>
      </c>
      <c r="EH20" s="40"/>
      <c r="EI20" s="86"/>
      <c r="EJ20" s="40"/>
      <c r="EK20" s="40">
        <v>0</v>
      </c>
      <c r="EL20" s="40">
        <f t="shared" si="22"/>
        <v>0</v>
      </c>
      <c r="EN20" s="84">
        <v>46371</v>
      </c>
      <c r="EO20" s="40"/>
      <c r="EP20" s="86"/>
      <c r="EQ20" s="40"/>
      <c r="ER20" s="40">
        <f t="shared" si="23"/>
        <v>0</v>
      </c>
      <c r="ET20" s="84">
        <v>46371</v>
      </c>
      <c r="EU20" s="40">
        <v>2409290.4</v>
      </c>
      <c r="EV20" s="86"/>
      <c r="EW20" s="40"/>
      <c r="EX20" s="40">
        <v>39230709.600000001</v>
      </c>
      <c r="EY20" s="40">
        <f t="shared" si="24"/>
        <v>41640000</v>
      </c>
      <c r="FA20" s="84">
        <v>46371</v>
      </c>
      <c r="FC20" s="86"/>
      <c r="FF20" s="40">
        <f t="shared" si="25"/>
        <v>0</v>
      </c>
      <c r="FH20" s="84">
        <v>46371</v>
      </c>
      <c r="FN20" s="84">
        <v>46371</v>
      </c>
      <c r="FO20" s="40">
        <v>5530000</v>
      </c>
      <c r="FP20" s="86">
        <v>5.5E-2</v>
      </c>
      <c r="FQ20" s="40">
        <f t="shared" si="26"/>
        <v>1108800</v>
      </c>
      <c r="FR20" s="40">
        <f t="shared" si="27"/>
        <v>6638800</v>
      </c>
      <c r="FT20" s="84">
        <v>46371</v>
      </c>
      <c r="FW20" s="40">
        <f t="shared" si="28"/>
        <v>0</v>
      </c>
      <c r="FX20" s="40">
        <f t="shared" si="29"/>
        <v>0</v>
      </c>
      <c r="FZ20" s="84">
        <v>46371</v>
      </c>
      <c r="GE20" s="40">
        <f t="shared" si="30"/>
        <v>0</v>
      </c>
      <c r="GG20" s="84">
        <v>46371</v>
      </c>
      <c r="GH20" s="40"/>
      <c r="GI20" s="86">
        <v>0</v>
      </c>
      <c r="GJ20" s="40">
        <v>0</v>
      </c>
      <c r="GK20" s="40">
        <v>0</v>
      </c>
      <c r="GL20" s="40">
        <f t="shared" si="31"/>
        <v>0</v>
      </c>
      <c r="GN20" s="84">
        <v>46371</v>
      </c>
      <c r="GS20" s="40">
        <f t="shared" si="32"/>
        <v>0</v>
      </c>
      <c r="GU20" s="84">
        <v>46371</v>
      </c>
      <c r="GZ20" s="40">
        <f t="shared" si="33"/>
        <v>0</v>
      </c>
    </row>
    <row r="21" spans="1:208" x14ac:dyDescent="0.25">
      <c r="A21" s="117">
        <f t="shared" si="38"/>
        <v>48380</v>
      </c>
      <c r="B21" s="84">
        <f t="shared" si="39"/>
        <v>48395</v>
      </c>
      <c r="C21" s="85">
        <f t="shared" si="0"/>
        <v>353742677.5</v>
      </c>
      <c r="D21" s="40">
        <f t="shared" si="1"/>
        <v>0</v>
      </c>
      <c r="F21" s="84">
        <v>46568</v>
      </c>
      <c r="G21" s="84"/>
      <c r="H21" s="84">
        <v>46553</v>
      </c>
      <c r="I21" s="40">
        <f>SUM(Y20:Y21,AG20:AG21,AO20:AO21,AW20:AW21,BE20:BE21,BM20:BM21,BU20:BU21,BW20:BW21,CE20:CE21,CM20:CM21,CU20:CU21,DB20:DB21,DI20:DI21,DO20:DO21,DU20:DU21,EB20:EB21,EH20:EH21,EO20:EO21,EU20:EU21,FB20:FB21,FI20:FI21,FO20:FO21,FU20:FU21,GA20:GA21,GH20:GH21,GO20:GO21,GV20:GV21)</f>
        <v>95798847.600000009</v>
      </c>
      <c r="J21" s="40">
        <f>SUM(AA20:AA21,AI20:AI21,AQ20:AQ21,AY20:AY21,BG20:BG21,BO20:BO21,BY20:BY21,CG20:CG21,CO20:CO21,CW20:CW21,DD20:DD21,DK20:DK21,DQ20:DQ21,DW20:DW21,ED20:ED21,EJ20:EJ21,EQ20:EQ21,EW20:EW21,FD20:FD21,FK20:FK21,FQ20:FQ21,FW20:FW21,GC20:GC21,GJ20:GJ21,GQ20:GQ21,GX20:GX21)</f>
        <v>97272149.030000001</v>
      </c>
      <c r="K21" s="40">
        <f>SUM(AB20:AB21,AJ20,AJ21,BZ20:BZ21,CH20:CH21,CP20:CP21,CX20:CX21,DE20:DE21,DX20:DX21,EK20:EK21,EX20:EX21,FE20:FE21,GD20:GD21,GK20:GK21,GR20:GR21,GY20:GY21)</f>
        <v>81366152.400000006</v>
      </c>
      <c r="L21" s="40">
        <f>SUM(AK20,AK21,BA20:BA21,BI20:BI21,BQ20:BQ21,CA20:CA21,CI20:CI21,CQ20:CQ21)</f>
        <v>0</v>
      </c>
      <c r="M21" s="40">
        <f>SUM(I21:L21)</f>
        <v>274437149.02999997</v>
      </c>
      <c r="O21" s="84">
        <v>46568</v>
      </c>
      <c r="P21" s="84"/>
      <c r="Q21" s="84">
        <v>46553</v>
      </c>
      <c r="R21" s="40">
        <f t="shared" si="34"/>
        <v>35539557.200000003</v>
      </c>
      <c r="S21" s="40">
        <f t="shared" si="35"/>
        <v>48000073.950000003</v>
      </c>
      <c r="T21" s="40">
        <f t="shared" si="36"/>
        <v>42135442.799999997</v>
      </c>
      <c r="U21" s="40">
        <f t="shared" si="37"/>
        <v>0</v>
      </c>
      <c r="V21" s="40">
        <f t="shared" si="2"/>
        <v>125675073.95</v>
      </c>
      <c r="X21" s="84">
        <v>46553</v>
      </c>
      <c r="Y21" s="40"/>
      <c r="Z21" s="155"/>
      <c r="AA21" s="40">
        <f t="shared" si="40"/>
        <v>586125</v>
      </c>
      <c r="AB21" s="40">
        <v>0</v>
      </c>
      <c r="AC21" s="40"/>
      <c r="AD21" s="40">
        <f t="shared" si="3"/>
        <v>586125</v>
      </c>
      <c r="AF21" s="84">
        <v>46553</v>
      </c>
      <c r="AG21" s="40"/>
      <c r="AH21" s="155"/>
      <c r="AI21" s="40">
        <v>12971900</v>
      </c>
      <c r="AJ21" s="40">
        <v>0</v>
      </c>
      <c r="AK21" s="40"/>
      <c r="AL21" s="40">
        <f t="shared" si="4"/>
        <v>12971900</v>
      </c>
      <c r="AN21" s="84">
        <v>46553</v>
      </c>
      <c r="AO21" s="40">
        <v>0</v>
      </c>
      <c r="AP21" s="155"/>
      <c r="AQ21" s="40">
        <v>0</v>
      </c>
      <c r="AR21" s="40">
        <v>0</v>
      </c>
      <c r="AS21" s="40"/>
      <c r="AT21" s="40">
        <f t="shared" si="5"/>
        <v>0</v>
      </c>
      <c r="AV21" s="84">
        <v>46553</v>
      </c>
      <c r="AW21" s="40">
        <v>0</v>
      </c>
      <c r="AX21" s="100"/>
      <c r="AY21" s="40">
        <f t="shared" si="6"/>
        <v>1637750</v>
      </c>
      <c r="AZ21" s="40">
        <v>0</v>
      </c>
      <c r="BA21" s="40"/>
      <c r="BB21" s="40">
        <f t="shared" si="7"/>
        <v>1637750</v>
      </c>
      <c r="BD21" s="84">
        <v>46553</v>
      </c>
      <c r="BE21" s="40">
        <v>0</v>
      </c>
      <c r="BF21" s="101"/>
      <c r="BG21" s="40">
        <f t="shared" si="8"/>
        <v>264977.75</v>
      </c>
      <c r="BH21" s="40">
        <v>0</v>
      </c>
      <c r="BI21" s="40"/>
      <c r="BJ21" s="40">
        <f t="shared" si="9"/>
        <v>264977.75</v>
      </c>
      <c r="BL21" s="84">
        <v>46553</v>
      </c>
      <c r="BM21" s="40">
        <v>0</v>
      </c>
      <c r="BN21" s="101"/>
      <c r="BO21" s="40">
        <f t="shared" si="10"/>
        <v>976971.20000000007</v>
      </c>
      <c r="BP21" s="40">
        <v>0</v>
      </c>
      <c r="BQ21" s="40"/>
      <c r="BR21" s="40">
        <f t="shared" si="11"/>
        <v>976971.20000000007</v>
      </c>
      <c r="BT21" s="84">
        <v>46553</v>
      </c>
      <c r="BU21" s="40"/>
      <c r="BV21" s="100"/>
      <c r="BW21" s="40"/>
      <c r="BX21" s="100"/>
      <c r="BY21" s="40">
        <f t="shared" si="12"/>
        <v>19862625</v>
      </c>
      <c r="BZ21" s="40"/>
      <c r="CA21" s="40"/>
      <c r="CB21" s="40">
        <f t="shared" si="13"/>
        <v>19862625</v>
      </c>
      <c r="CD21" s="84">
        <v>46553</v>
      </c>
      <c r="CE21" s="40"/>
      <c r="CF21" s="100"/>
      <c r="CG21" s="40"/>
      <c r="CH21" s="40"/>
      <c r="CI21" s="40"/>
      <c r="CJ21" s="40">
        <f t="shared" si="14"/>
        <v>0</v>
      </c>
      <c r="CL21" s="84">
        <v>46553</v>
      </c>
      <c r="CM21" s="40">
        <v>0</v>
      </c>
      <c r="CO21" s="40">
        <v>4750125</v>
      </c>
      <c r="CP21" s="40">
        <v>0</v>
      </c>
      <c r="CQ21" s="40"/>
      <c r="CR21" s="40">
        <f t="shared" si="15"/>
        <v>4750125</v>
      </c>
      <c r="CT21" s="84">
        <v>46553</v>
      </c>
      <c r="CU21" s="40">
        <v>0</v>
      </c>
      <c r="CV21" s="100"/>
      <c r="CW21" s="40">
        <v>911875</v>
      </c>
      <c r="CX21" s="40">
        <v>0</v>
      </c>
      <c r="CY21" s="40">
        <f t="shared" si="16"/>
        <v>911875</v>
      </c>
      <c r="DA21" s="84">
        <v>46553</v>
      </c>
      <c r="DB21" s="40">
        <v>0</v>
      </c>
      <c r="DC21" s="40"/>
      <c r="DD21" s="40">
        <v>3425625</v>
      </c>
      <c r="DE21" s="40">
        <v>0</v>
      </c>
      <c r="DF21" s="40">
        <f t="shared" si="17"/>
        <v>3425625</v>
      </c>
      <c r="DH21" s="84">
        <v>46553</v>
      </c>
      <c r="DI21" s="40">
        <v>0</v>
      </c>
      <c r="DJ21" s="40"/>
      <c r="DK21" s="40">
        <v>1655375</v>
      </c>
      <c r="DL21" s="40">
        <f t="shared" si="18"/>
        <v>1655375</v>
      </c>
      <c r="DN21" s="84">
        <v>46553</v>
      </c>
      <c r="DO21" s="40">
        <v>0</v>
      </c>
      <c r="DP21" s="86">
        <v>0</v>
      </c>
      <c r="DQ21" s="40">
        <f t="shared" si="19"/>
        <v>0</v>
      </c>
      <c r="DR21" s="40">
        <f t="shared" si="20"/>
        <v>0</v>
      </c>
      <c r="DT21" s="84">
        <v>46553</v>
      </c>
      <c r="DU21" s="40">
        <v>0</v>
      </c>
      <c r="DV21" s="86">
        <v>0</v>
      </c>
      <c r="DW21" s="40"/>
      <c r="DX21" s="40">
        <v>0</v>
      </c>
      <c r="DY21" s="40">
        <f t="shared" si="21"/>
        <v>0</v>
      </c>
      <c r="EA21" s="84">
        <v>46553</v>
      </c>
      <c r="EC21" s="86"/>
      <c r="EG21" s="84">
        <v>46553</v>
      </c>
      <c r="EH21" s="40">
        <v>24622709.199999999</v>
      </c>
      <c r="EI21" s="86">
        <v>5.8299999999999998E-2</v>
      </c>
      <c r="EJ21" s="40"/>
      <c r="EK21" s="40">
        <v>39512290.799999997</v>
      </c>
      <c r="EL21" s="40">
        <f t="shared" si="22"/>
        <v>64135000</v>
      </c>
      <c r="EN21" s="84">
        <v>46553</v>
      </c>
      <c r="EO21" s="40"/>
      <c r="EP21" s="86"/>
      <c r="EQ21" s="40"/>
      <c r="ER21" s="40">
        <f t="shared" si="23"/>
        <v>0</v>
      </c>
      <c r="ET21" s="84">
        <v>46553</v>
      </c>
      <c r="EU21" s="40">
        <v>0</v>
      </c>
      <c r="EV21" s="86"/>
      <c r="EW21" s="40"/>
      <c r="EX21" s="40">
        <v>0</v>
      </c>
      <c r="EY21" s="40">
        <f t="shared" si="24"/>
        <v>0</v>
      </c>
      <c r="FA21" s="84">
        <v>46553</v>
      </c>
      <c r="FC21" s="86"/>
      <c r="FF21" s="40">
        <f t="shared" si="25"/>
        <v>0</v>
      </c>
      <c r="FH21" s="84">
        <v>46553</v>
      </c>
      <c r="FN21" s="84">
        <v>46553</v>
      </c>
      <c r="FO21" s="40">
        <v>10580000</v>
      </c>
      <c r="FP21" s="86">
        <v>5.5E-2</v>
      </c>
      <c r="FQ21" s="40">
        <f t="shared" si="26"/>
        <v>956725</v>
      </c>
      <c r="FR21" s="40">
        <f t="shared" si="27"/>
        <v>11536725</v>
      </c>
      <c r="FT21" s="84">
        <v>46553</v>
      </c>
      <c r="FW21" s="40">
        <f t="shared" si="28"/>
        <v>0</v>
      </c>
      <c r="FX21" s="40">
        <f t="shared" si="29"/>
        <v>0</v>
      </c>
      <c r="FZ21" s="84">
        <v>46553</v>
      </c>
      <c r="GE21" s="40">
        <f t="shared" si="30"/>
        <v>0</v>
      </c>
      <c r="GG21" s="84">
        <v>46553</v>
      </c>
      <c r="GH21" s="40">
        <v>336848</v>
      </c>
      <c r="GI21" s="86">
        <v>6.7000000000000004E-2</v>
      </c>
      <c r="GJ21" s="40">
        <v>0</v>
      </c>
      <c r="GK21" s="40">
        <v>2623152</v>
      </c>
      <c r="GL21" s="40">
        <f t="shared" si="31"/>
        <v>2960000</v>
      </c>
      <c r="GN21" s="84">
        <v>46553</v>
      </c>
      <c r="GS21" s="40">
        <f t="shared" si="32"/>
        <v>0</v>
      </c>
      <c r="GU21" s="84">
        <v>46553</v>
      </c>
      <c r="GZ21" s="40">
        <f t="shared" si="33"/>
        <v>0</v>
      </c>
    </row>
    <row r="22" spans="1:208" x14ac:dyDescent="0.25">
      <c r="A22" s="117">
        <f t="shared" si="38"/>
        <v>48745</v>
      </c>
      <c r="B22" s="84">
        <f t="shared" si="39"/>
        <v>48760</v>
      </c>
      <c r="C22" s="85">
        <f t="shared" si="0"/>
        <v>353757302.5</v>
      </c>
      <c r="D22" s="40">
        <f t="shared" si="1"/>
        <v>0</v>
      </c>
      <c r="F22" s="84">
        <v>46752</v>
      </c>
      <c r="G22" s="84"/>
      <c r="H22" s="84">
        <v>46736</v>
      </c>
      <c r="I22" s="40"/>
      <c r="O22" s="84">
        <v>46752</v>
      </c>
      <c r="P22" s="84"/>
      <c r="Q22" s="84">
        <v>46736</v>
      </c>
      <c r="R22" s="40">
        <f t="shared" si="34"/>
        <v>62785000</v>
      </c>
      <c r="S22" s="40">
        <f t="shared" si="35"/>
        <v>47709123.950000003</v>
      </c>
      <c r="T22" s="40">
        <f t="shared" si="36"/>
        <v>0</v>
      </c>
      <c r="U22" s="40">
        <f t="shared" si="37"/>
        <v>0</v>
      </c>
      <c r="V22" s="40">
        <f t="shared" si="2"/>
        <v>110494123.95</v>
      </c>
      <c r="X22" s="84">
        <v>46736</v>
      </c>
      <c r="Y22" s="40">
        <v>23445000</v>
      </c>
      <c r="Z22" s="155">
        <v>0.05</v>
      </c>
      <c r="AA22" s="40">
        <f>Y22*Z22/2+AA23</f>
        <v>586125</v>
      </c>
      <c r="AB22" s="40">
        <v>0</v>
      </c>
      <c r="AC22" s="40"/>
      <c r="AD22" s="40">
        <f t="shared" si="3"/>
        <v>24031125</v>
      </c>
      <c r="AF22" s="84">
        <v>46736</v>
      </c>
      <c r="AG22" s="40"/>
      <c r="AH22" s="155"/>
      <c r="AI22" s="40">
        <v>12971900</v>
      </c>
      <c r="AJ22" s="40">
        <v>0</v>
      </c>
      <c r="AK22" s="40"/>
      <c r="AL22" s="40">
        <f t="shared" si="4"/>
        <v>12971900</v>
      </c>
      <c r="AN22" s="84">
        <v>46736</v>
      </c>
      <c r="AO22" s="40">
        <v>0</v>
      </c>
      <c r="AP22" s="155"/>
      <c r="AQ22" s="40">
        <v>0</v>
      </c>
      <c r="AR22" s="40">
        <v>0</v>
      </c>
      <c r="AS22" s="40"/>
      <c r="AT22" s="40">
        <f t="shared" si="5"/>
        <v>0</v>
      </c>
      <c r="AV22" s="84">
        <v>46736</v>
      </c>
      <c r="AW22" s="40">
        <v>0</v>
      </c>
      <c r="AX22" s="100"/>
      <c r="AY22" s="40">
        <f t="shared" si="6"/>
        <v>1637750</v>
      </c>
      <c r="AZ22" s="40">
        <v>0</v>
      </c>
      <c r="BA22" s="40"/>
      <c r="BB22" s="40">
        <f t="shared" si="7"/>
        <v>1637750</v>
      </c>
      <c r="BD22" s="84">
        <v>46736</v>
      </c>
      <c r="BE22" s="40">
        <v>12910000</v>
      </c>
      <c r="BF22" s="101">
        <v>4.1050000000000003E-2</v>
      </c>
      <c r="BG22" s="40">
        <f t="shared" si="8"/>
        <v>264977.75</v>
      </c>
      <c r="BH22" s="40">
        <v>0</v>
      </c>
      <c r="BI22" s="40"/>
      <c r="BJ22" s="40">
        <f t="shared" si="9"/>
        <v>13174977.75</v>
      </c>
      <c r="BL22" s="84">
        <v>46736</v>
      </c>
      <c r="BM22" s="40">
        <v>18715000</v>
      </c>
      <c r="BN22" s="101">
        <v>4.1050000000000003E-2</v>
      </c>
      <c r="BO22" s="40">
        <f>BM22*BN22/2+BO23-0.005</f>
        <v>976971.20000000007</v>
      </c>
      <c r="BP22" s="40">
        <v>0</v>
      </c>
      <c r="BQ22" s="40"/>
      <c r="BR22" s="40">
        <f t="shared" si="11"/>
        <v>19691971.199999999</v>
      </c>
      <c r="BT22" s="84">
        <v>46736</v>
      </c>
      <c r="BU22" s="40"/>
      <c r="BV22" s="100"/>
      <c r="BW22" s="40"/>
      <c r="BX22" s="100"/>
      <c r="BY22" s="40">
        <f t="shared" si="12"/>
        <v>19862625</v>
      </c>
      <c r="BZ22" s="40"/>
      <c r="CA22" s="40"/>
      <c r="CB22" s="40">
        <f t="shared" si="13"/>
        <v>19862625</v>
      </c>
      <c r="CD22" s="84">
        <v>46736</v>
      </c>
      <c r="CE22" s="40"/>
      <c r="CF22" s="100"/>
      <c r="CG22" s="40"/>
      <c r="CH22" s="40"/>
      <c r="CI22" s="40"/>
      <c r="CJ22" s="40">
        <f t="shared" si="14"/>
        <v>0</v>
      </c>
      <c r="CL22" s="84">
        <v>46736</v>
      </c>
      <c r="CM22" s="40">
        <v>0</v>
      </c>
      <c r="CO22" s="40">
        <v>4750125</v>
      </c>
      <c r="CP22" s="40">
        <v>0</v>
      </c>
      <c r="CQ22" s="40"/>
      <c r="CR22" s="40">
        <f t="shared" si="15"/>
        <v>4750125</v>
      </c>
      <c r="CT22" s="84">
        <v>46736</v>
      </c>
      <c r="CU22" s="40">
        <v>1880000</v>
      </c>
      <c r="CV22" s="100">
        <v>0.05</v>
      </c>
      <c r="CW22" s="40">
        <v>911875</v>
      </c>
      <c r="CX22" s="40">
        <v>0</v>
      </c>
      <c r="CY22" s="40">
        <f t="shared" si="16"/>
        <v>2791875</v>
      </c>
      <c r="DA22" s="84">
        <v>46736</v>
      </c>
      <c r="DB22" s="40">
        <v>0</v>
      </c>
      <c r="DC22" s="40"/>
      <c r="DD22" s="40">
        <v>3425625</v>
      </c>
      <c r="DE22" s="40">
        <v>0</v>
      </c>
      <c r="DF22" s="40">
        <f t="shared" si="17"/>
        <v>3425625</v>
      </c>
      <c r="DH22" s="84">
        <v>46736</v>
      </c>
      <c r="DI22" s="40">
        <v>0</v>
      </c>
      <c r="DJ22" s="40"/>
      <c r="DK22" s="40">
        <v>1655375</v>
      </c>
      <c r="DL22" s="40">
        <f t="shared" si="18"/>
        <v>1655375</v>
      </c>
      <c r="DN22" s="84">
        <v>46736</v>
      </c>
      <c r="DO22" s="40">
        <v>0</v>
      </c>
      <c r="DP22" s="86">
        <v>0</v>
      </c>
      <c r="DQ22" s="40">
        <f t="shared" si="19"/>
        <v>0</v>
      </c>
      <c r="DR22" s="40">
        <f t="shared" si="20"/>
        <v>0</v>
      </c>
      <c r="DT22" s="84">
        <v>46736</v>
      </c>
      <c r="DU22" s="40">
        <v>0</v>
      </c>
      <c r="DV22" s="86"/>
      <c r="DW22" s="40"/>
      <c r="DX22" s="40">
        <v>0</v>
      </c>
      <c r="DY22" s="40">
        <f t="shared" si="21"/>
        <v>0</v>
      </c>
      <c r="EA22" s="84">
        <v>46736</v>
      </c>
      <c r="EC22" s="86"/>
      <c r="EG22" s="84">
        <v>46736</v>
      </c>
      <c r="EH22" s="40"/>
      <c r="EI22" s="86"/>
      <c r="EJ22" s="40"/>
      <c r="EK22" s="40">
        <v>0</v>
      </c>
      <c r="EL22" s="40">
        <f t="shared" si="22"/>
        <v>0</v>
      </c>
      <c r="EN22" s="84">
        <v>46736</v>
      </c>
      <c r="EO22" s="40"/>
      <c r="EP22" s="86"/>
      <c r="EQ22" s="40"/>
      <c r="ER22" s="40">
        <f t="shared" si="23"/>
        <v>0</v>
      </c>
      <c r="ET22" s="84">
        <v>46736</v>
      </c>
      <c r="EU22" s="40"/>
      <c r="EV22" s="86"/>
      <c r="EW22" s="40">
        <v>0</v>
      </c>
      <c r="EX22" s="40">
        <v>0</v>
      </c>
      <c r="EY22" s="40">
        <f t="shared" si="24"/>
        <v>0</v>
      </c>
      <c r="FA22" s="84">
        <v>46736</v>
      </c>
      <c r="FC22" s="86"/>
      <c r="FF22" s="40">
        <f t="shared" si="25"/>
        <v>0</v>
      </c>
      <c r="FH22" s="84">
        <v>46736</v>
      </c>
      <c r="FN22" s="84">
        <v>46736</v>
      </c>
      <c r="FO22" s="40">
        <v>5835000</v>
      </c>
      <c r="FP22" s="86">
        <v>5.5E-2</v>
      </c>
      <c r="FQ22" s="40">
        <f t="shared" si="26"/>
        <v>665775</v>
      </c>
      <c r="FR22" s="40">
        <f t="shared" si="27"/>
        <v>6500775</v>
      </c>
      <c r="FT22" s="84">
        <v>46736</v>
      </c>
      <c r="FW22" s="40">
        <f t="shared" si="28"/>
        <v>0</v>
      </c>
      <c r="FX22" s="40">
        <f t="shared" si="29"/>
        <v>0</v>
      </c>
      <c r="FZ22" s="84">
        <v>46736</v>
      </c>
      <c r="GE22" s="40">
        <f t="shared" si="30"/>
        <v>0</v>
      </c>
      <c r="GG22" s="84">
        <v>46736</v>
      </c>
      <c r="GH22" s="40"/>
      <c r="GI22" s="86">
        <v>0</v>
      </c>
      <c r="GJ22" s="40">
        <v>0</v>
      </c>
      <c r="GK22" s="40">
        <v>0</v>
      </c>
      <c r="GL22" s="40">
        <f t="shared" si="31"/>
        <v>0</v>
      </c>
      <c r="GN22" s="84">
        <v>46736</v>
      </c>
      <c r="GS22" s="40">
        <f t="shared" si="32"/>
        <v>0</v>
      </c>
      <c r="GU22" s="84">
        <v>46736</v>
      </c>
      <c r="GZ22" s="40">
        <f t="shared" si="33"/>
        <v>0</v>
      </c>
    </row>
    <row r="23" spans="1:208" x14ac:dyDescent="0.25">
      <c r="A23" s="117">
        <f t="shared" si="38"/>
        <v>49110</v>
      </c>
      <c r="B23" s="84">
        <f t="shared" si="39"/>
        <v>49125</v>
      </c>
      <c r="C23" s="85">
        <f t="shared" si="0"/>
        <v>353744927.5</v>
      </c>
      <c r="D23" s="40">
        <f t="shared" si="1"/>
        <v>0</v>
      </c>
      <c r="F23" s="84">
        <v>46934</v>
      </c>
      <c r="G23" s="84"/>
      <c r="H23" s="84">
        <v>46919</v>
      </c>
      <c r="I23" s="40">
        <f>SUM(Y22:Y23,AG22:AG23,AO22:AO23,AW22:AW23,BE22:BE23,BM22:BM23,BU22:BU23,BW22:BW23,CE22:CE23,CM22:CM23,CU22:CU23,DB22:DB23,DI22:DI23,DO22:DO23,DU22:DU23,EB22:EB23,EH22:EH23,EO22:EO23,EU22:EU23,FB22:FB23,FI22:FI23,FO22:FO23,FU22:FU23,GA22:GA23,GH22:GH23,GO22:GO23,GV22:GV23)</f>
        <v>78687687.299999997</v>
      </c>
      <c r="J23" s="40">
        <f>SUM(AA22:AA23,AI22:AI23,AQ22:AQ23,AY22:AY23,BG22:BG23,BO22:BO23,BY22:BY23,CG22:CG23,CO22:CO23,CW22:CW23,DD22:DD23,DK22:DK23,DQ22:DQ23,DW22:DW23,ED22:ED23,EJ22:EJ23,EQ22:EQ23,EW22:EW23,FD22:FD23,FK22:FK23,FQ22:FQ23,FW22:FW23,GC22:GC23,GJ22:GJ23,GQ22:GQ23,GX22:GX23)</f>
        <v>93975557.280000001</v>
      </c>
      <c r="K23" s="40">
        <f>SUM(AB22:AB23,AJ22,AJ23,BZ22:BZ23,CH22:CH23,CP22:CP23,CX22:CX23,DE22:DE23,DX22:DX23,EK22:EK23,EX22:EX23,FE22:FE23,GD22:GD23,GK22:GK23,GR22:GR23,GY22:GY23)</f>
        <v>83087312.700000003</v>
      </c>
      <c r="L23" s="40">
        <f>SUM(AK22,AK23,BA22:BA23,BI22:BI23,BQ22:BQ23,CA22:CA23,CI22:CI23,CQ22:CQ23)</f>
        <v>0</v>
      </c>
      <c r="M23" s="40">
        <f>SUM(I23:L23)</f>
        <v>255750557.27999997</v>
      </c>
      <c r="O23" s="84">
        <v>46934</v>
      </c>
      <c r="P23" s="84"/>
      <c r="Q23" s="84">
        <v>46919</v>
      </c>
      <c r="R23" s="40">
        <f t="shared" si="34"/>
        <v>15902687.300000001</v>
      </c>
      <c r="S23" s="40">
        <f t="shared" si="35"/>
        <v>46266433.329999998</v>
      </c>
      <c r="T23" s="40">
        <f t="shared" si="36"/>
        <v>83087312.700000003</v>
      </c>
      <c r="U23" s="40">
        <f t="shared" si="37"/>
        <v>0</v>
      </c>
      <c r="V23" s="40">
        <f t="shared" si="2"/>
        <v>145256433.32999998</v>
      </c>
      <c r="X23" s="84">
        <v>46919</v>
      </c>
      <c r="Y23" s="40"/>
      <c r="Z23" s="100"/>
      <c r="AA23" s="40"/>
      <c r="AB23" s="40"/>
      <c r="AC23" s="40"/>
      <c r="AD23" s="40">
        <f t="shared" si="3"/>
        <v>0</v>
      </c>
      <c r="AF23" s="84">
        <v>46919</v>
      </c>
      <c r="AG23" s="40"/>
      <c r="AH23" s="100"/>
      <c r="AI23" s="40">
        <v>12971900</v>
      </c>
      <c r="AJ23" s="40">
        <v>0</v>
      </c>
      <c r="AK23" s="40"/>
      <c r="AL23" s="40">
        <f t="shared" si="4"/>
        <v>12971900</v>
      </c>
      <c r="AN23" s="84">
        <v>46919</v>
      </c>
      <c r="AO23" s="40"/>
      <c r="AP23" s="100"/>
      <c r="AQ23" s="40">
        <v>0</v>
      </c>
      <c r="AR23" s="40">
        <v>0</v>
      </c>
      <c r="AS23" s="40"/>
      <c r="AT23" s="40">
        <f t="shared" si="5"/>
        <v>0</v>
      </c>
      <c r="AV23" s="84">
        <v>46919</v>
      </c>
      <c r="AW23" s="40">
        <v>0</v>
      </c>
      <c r="AX23" s="100"/>
      <c r="AY23" s="40">
        <f t="shared" si="6"/>
        <v>1637750</v>
      </c>
      <c r="AZ23" s="40">
        <v>0</v>
      </c>
      <c r="BA23" s="40"/>
      <c r="BB23" s="40">
        <f t="shared" si="7"/>
        <v>1637750</v>
      </c>
      <c r="BD23" s="84">
        <v>46919</v>
      </c>
      <c r="BE23" s="40">
        <v>0</v>
      </c>
      <c r="BF23" s="101"/>
      <c r="BG23" s="40">
        <f t="shared" si="8"/>
        <v>0</v>
      </c>
      <c r="BH23" s="40">
        <v>0</v>
      </c>
      <c r="BI23" s="40"/>
      <c r="BJ23" s="40">
        <f t="shared" si="9"/>
        <v>0</v>
      </c>
      <c r="BL23" s="84">
        <v>46919</v>
      </c>
      <c r="BM23" s="40">
        <v>0</v>
      </c>
      <c r="BN23" s="101"/>
      <c r="BO23" s="40">
        <f>BM23*BN23/2+BO24</f>
        <v>592845.82999999996</v>
      </c>
      <c r="BP23" s="40">
        <v>0</v>
      </c>
      <c r="BQ23" s="40"/>
      <c r="BR23" s="40">
        <f t="shared" si="11"/>
        <v>592845.82999999996</v>
      </c>
      <c r="BT23" s="84">
        <v>46919</v>
      </c>
      <c r="BU23" s="40"/>
      <c r="BV23" s="100"/>
      <c r="BW23" s="40"/>
      <c r="BX23" s="100"/>
      <c r="BY23" s="40">
        <f t="shared" si="12"/>
        <v>19862625</v>
      </c>
      <c r="BZ23" s="40"/>
      <c r="CA23" s="40"/>
      <c r="CB23" s="40">
        <f t="shared" si="13"/>
        <v>19862625</v>
      </c>
      <c r="CD23" s="84">
        <v>46919</v>
      </c>
      <c r="CE23" s="40"/>
      <c r="CF23" s="100"/>
      <c r="CG23" s="40"/>
      <c r="CH23" s="40"/>
      <c r="CI23" s="40"/>
      <c r="CJ23" s="40">
        <f t="shared" si="14"/>
        <v>0</v>
      </c>
      <c r="CL23" s="84">
        <v>46919</v>
      </c>
      <c r="CM23" s="40">
        <v>0</v>
      </c>
      <c r="CO23" s="40">
        <v>4750125</v>
      </c>
      <c r="CP23" s="40">
        <v>0</v>
      </c>
      <c r="CQ23" s="40"/>
      <c r="CR23" s="40">
        <f t="shared" si="15"/>
        <v>4750125</v>
      </c>
      <c r="CT23" s="84">
        <v>46919</v>
      </c>
      <c r="CU23" s="40">
        <v>0</v>
      </c>
      <c r="CV23" s="100"/>
      <c r="CW23" s="40">
        <v>864875</v>
      </c>
      <c r="CX23" s="40">
        <v>0</v>
      </c>
      <c r="CY23" s="40">
        <f t="shared" si="16"/>
        <v>864875</v>
      </c>
      <c r="DA23" s="84">
        <v>46919</v>
      </c>
      <c r="DB23" s="40">
        <v>0</v>
      </c>
      <c r="DC23" s="40"/>
      <c r="DD23" s="40">
        <v>3425625</v>
      </c>
      <c r="DE23" s="40">
        <v>0</v>
      </c>
      <c r="DF23" s="40">
        <f t="shared" si="17"/>
        <v>3425625</v>
      </c>
      <c r="DH23" s="84">
        <v>46919</v>
      </c>
      <c r="DI23" s="40">
        <v>0</v>
      </c>
      <c r="DJ23" s="40"/>
      <c r="DK23" s="40">
        <v>1655375</v>
      </c>
      <c r="DL23" s="40">
        <f t="shared" si="18"/>
        <v>1655375</v>
      </c>
      <c r="DN23" s="84">
        <v>46919</v>
      </c>
      <c r="DO23" s="40">
        <v>0</v>
      </c>
      <c r="DP23" s="86">
        <v>0</v>
      </c>
      <c r="DQ23" s="40">
        <f t="shared" si="19"/>
        <v>0</v>
      </c>
      <c r="DR23" s="40">
        <f t="shared" si="20"/>
        <v>0</v>
      </c>
      <c r="DT23" s="84">
        <v>46919</v>
      </c>
      <c r="DU23" s="40">
        <v>0</v>
      </c>
      <c r="DV23" s="86">
        <v>0</v>
      </c>
      <c r="DW23" s="40"/>
      <c r="DX23" s="40">
        <v>0</v>
      </c>
      <c r="DY23" s="40">
        <f t="shared" si="21"/>
        <v>0</v>
      </c>
      <c r="EA23" s="84">
        <v>46919</v>
      </c>
      <c r="EC23" s="86"/>
      <c r="EG23" s="84">
        <v>46919</v>
      </c>
      <c r="EH23" s="40"/>
      <c r="EI23" s="86"/>
      <c r="EJ23" s="40"/>
      <c r="EK23" s="40">
        <v>0</v>
      </c>
      <c r="EL23" s="40">
        <f t="shared" si="22"/>
        <v>0</v>
      </c>
      <c r="EN23" s="84">
        <v>46919</v>
      </c>
      <c r="EO23" s="40"/>
      <c r="EP23" s="86"/>
      <c r="EQ23" s="40"/>
      <c r="ER23" s="40">
        <f t="shared" si="23"/>
        <v>0</v>
      </c>
      <c r="ET23" s="84">
        <v>46919</v>
      </c>
      <c r="EU23" s="40"/>
      <c r="EV23" s="86"/>
      <c r="EW23" s="40">
        <v>0</v>
      </c>
      <c r="EX23" s="40">
        <v>0</v>
      </c>
      <c r="EY23" s="40">
        <f t="shared" si="24"/>
        <v>0</v>
      </c>
      <c r="FA23" s="84">
        <v>46919</v>
      </c>
      <c r="FC23" s="86"/>
      <c r="FF23" s="40">
        <f t="shared" si="25"/>
        <v>0</v>
      </c>
      <c r="FH23" s="84">
        <v>46919</v>
      </c>
      <c r="FN23" s="84">
        <v>46919</v>
      </c>
      <c r="FO23" s="40">
        <v>5995000</v>
      </c>
      <c r="FP23" s="86">
        <v>5.5E-2</v>
      </c>
      <c r="FQ23" s="40">
        <f t="shared" si="26"/>
        <v>505312.5</v>
      </c>
      <c r="FR23" s="40">
        <f t="shared" si="27"/>
        <v>6500312.5</v>
      </c>
      <c r="FT23" s="84">
        <v>46919</v>
      </c>
      <c r="FW23" s="40">
        <f t="shared" si="28"/>
        <v>0</v>
      </c>
      <c r="FX23" s="40">
        <f t="shared" si="29"/>
        <v>0</v>
      </c>
      <c r="FZ23" s="84">
        <v>46919</v>
      </c>
      <c r="GE23" s="40">
        <f t="shared" si="30"/>
        <v>0</v>
      </c>
      <c r="GG23" s="84">
        <v>46919</v>
      </c>
      <c r="GH23" s="40">
        <v>9907687.3000000007</v>
      </c>
      <c r="GI23" s="86">
        <v>6.7000000000000004E-2</v>
      </c>
      <c r="GJ23" s="40">
        <v>0</v>
      </c>
      <c r="GK23" s="40">
        <v>83087312.700000003</v>
      </c>
      <c r="GL23" s="40">
        <f t="shared" si="31"/>
        <v>92995000</v>
      </c>
      <c r="GN23" s="84">
        <v>46919</v>
      </c>
      <c r="GS23" s="40">
        <f t="shared" si="32"/>
        <v>0</v>
      </c>
      <c r="GU23" s="84">
        <v>46919</v>
      </c>
      <c r="GZ23" s="40">
        <f t="shared" si="33"/>
        <v>0</v>
      </c>
    </row>
    <row r="24" spans="1:208" x14ac:dyDescent="0.25">
      <c r="A24" s="117">
        <f t="shared" si="38"/>
        <v>49475</v>
      </c>
      <c r="B24" s="84">
        <f t="shared" si="39"/>
        <v>49490</v>
      </c>
      <c r="C24" s="85">
        <f t="shared" si="0"/>
        <v>353755302.5</v>
      </c>
      <c r="D24" s="40">
        <f t="shared" si="1"/>
        <v>0</v>
      </c>
      <c r="F24" s="84">
        <v>47118</v>
      </c>
      <c r="G24" s="84"/>
      <c r="H24" s="84">
        <v>47102</v>
      </c>
      <c r="I24" s="40"/>
      <c r="O24" s="84">
        <v>47118</v>
      </c>
      <c r="P24" s="84"/>
      <c r="Q24" s="84">
        <v>47102</v>
      </c>
      <c r="R24" s="40">
        <f t="shared" si="34"/>
        <v>51235000</v>
      </c>
      <c r="S24" s="40">
        <f t="shared" si="35"/>
        <v>46101570.829999998</v>
      </c>
      <c r="T24" s="40">
        <f t="shared" si="36"/>
        <v>0</v>
      </c>
      <c r="U24" s="40">
        <f t="shared" si="37"/>
        <v>0</v>
      </c>
      <c r="V24" s="40">
        <f t="shared" si="2"/>
        <v>97336570.829999998</v>
      </c>
      <c r="X24" s="84">
        <v>47102</v>
      </c>
      <c r="Y24" s="40"/>
      <c r="Z24" s="155"/>
      <c r="AA24" s="40"/>
      <c r="AB24" s="40"/>
      <c r="AC24" s="40"/>
      <c r="AD24" s="40">
        <f t="shared" si="3"/>
        <v>0</v>
      </c>
      <c r="AF24" s="84">
        <v>47102</v>
      </c>
      <c r="AG24" s="40"/>
      <c r="AH24" s="155"/>
      <c r="AI24" s="40">
        <v>12971900</v>
      </c>
      <c r="AJ24" s="40">
        <v>0</v>
      </c>
      <c r="AK24" s="40"/>
      <c r="AL24" s="40">
        <f t="shared" si="4"/>
        <v>12971900</v>
      </c>
      <c r="AN24" s="84">
        <v>47102</v>
      </c>
      <c r="AO24" s="40">
        <v>0</v>
      </c>
      <c r="AP24" s="155"/>
      <c r="AQ24" s="40">
        <v>0</v>
      </c>
      <c r="AR24" s="40">
        <v>0</v>
      </c>
      <c r="AS24" s="40"/>
      <c r="AT24" s="40">
        <f t="shared" si="5"/>
        <v>0</v>
      </c>
      <c r="AV24" s="84">
        <v>47102</v>
      </c>
      <c r="AW24" s="40">
        <v>0</v>
      </c>
      <c r="AX24" s="100"/>
      <c r="AY24" s="40">
        <f t="shared" si="6"/>
        <v>1637750</v>
      </c>
      <c r="AZ24" s="40">
        <v>0</v>
      </c>
      <c r="BA24" s="40"/>
      <c r="BB24" s="40">
        <f t="shared" si="7"/>
        <v>1637750</v>
      </c>
      <c r="BD24" s="84">
        <v>47102</v>
      </c>
      <c r="BE24" s="40">
        <v>0</v>
      </c>
      <c r="BF24" s="101"/>
      <c r="BG24" s="40">
        <f t="shared" si="8"/>
        <v>0</v>
      </c>
      <c r="BH24" s="40">
        <v>0</v>
      </c>
      <c r="BI24" s="40"/>
      <c r="BJ24" s="40">
        <f t="shared" si="9"/>
        <v>0</v>
      </c>
      <c r="BL24" s="84">
        <v>47102</v>
      </c>
      <c r="BM24" s="40">
        <v>27555000</v>
      </c>
      <c r="BN24" s="101">
        <v>4.3029999999999999E-2</v>
      </c>
      <c r="BO24" s="40">
        <f>BM24*BN24/2+BO25+0.005</f>
        <v>592845.82999999996</v>
      </c>
      <c r="BP24" s="40">
        <v>0</v>
      </c>
      <c r="BQ24" s="40"/>
      <c r="BR24" s="40">
        <f t="shared" si="11"/>
        <v>28147845.829999998</v>
      </c>
      <c r="BT24" s="84">
        <v>47102</v>
      </c>
      <c r="BU24" s="40"/>
      <c r="BV24" s="100"/>
      <c r="BW24" s="40"/>
      <c r="BX24" s="100"/>
      <c r="BY24" s="40">
        <f t="shared" si="12"/>
        <v>19862625</v>
      </c>
      <c r="BZ24" s="40"/>
      <c r="CA24" s="40"/>
      <c r="CB24" s="40">
        <f t="shared" si="13"/>
        <v>19862625</v>
      </c>
      <c r="CD24" s="84">
        <v>47102</v>
      </c>
      <c r="CE24" s="40"/>
      <c r="CF24" s="100"/>
      <c r="CG24" s="40"/>
      <c r="CH24" s="40"/>
      <c r="CI24" s="40"/>
      <c r="CJ24" s="40">
        <f t="shared" si="14"/>
        <v>0</v>
      </c>
      <c r="CL24" s="84">
        <v>47102</v>
      </c>
      <c r="CM24" s="40">
        <v>0</v>
      </c>
      <c r="CO24" s="40">
        <v>4750125</v>
      </c>
      <c r="CP24" s="40">
        <v>0</v>
      </c>
      <c r="CQ24" s="40"/>
      <c r="CR24" s="40">
        <f t="shared" si="15"/>
        <v>4750125</v>
      </c>
      <c r="CT24" s="84">
        <v>47102</v>
      </c>
      <c r="CU24" s="40">
        <v>17520000</v>
      </c>
      <c r="CV24" s="100">
        <v>0.05</v>
      </c>
      <c r="CW24" s="40">
        <v>864875</v>
      </c>
      <c r="CX24" s="40">
        <v>0</v>
      </c>
      <c r="CY24" s="40">
        <f t="shared" si="16"/>
        <v>18384875</v>
      </c>
      <c r="DA24" s="84">
        <v>47102</v>
      </c>
      <c r="DB24" s="40">
        <v>0</v>
      </c>
      <c r="DC24" s="40"/>
      <c r="DD24" s="40">
        <v>3425625</v>
      </c>
      <c r="DE24" s="40">
        <v>0</v>
      </c>
      <c r="DF24" s="40">
        <f t="shared" si="17"/>
        <v>3425625</v>
      </c>
      <c r="DH24" s="84">
        <v>47102</v>
      </c>
      <c r="DI24" s="40">
        <v>0</v>
      </c>
      <c r="DJ24" s="40"/>
      <c r="DK24" s="40">
        <v>1655375</v>
      </c>
      <c r="DL24" s="40">
        <f t="shared" si="18"/>
        <v>1655375</v>
      </c>
      <c r="DN24" s="84">
        <v>47102</v>
      </c>
      <c r="DO24" s="40">
        <v>0</v>
      </c>
      <c r="DP24" s="86">
        <v>0</v>
      </c>
      <c r="DQ24" s="40">
        <f t="shared" si="19"/>
        <v>0</v>
      </c>
      <c r="DR24" s="40">
        <f t="shared" si="20"/>
        <v>0</v>
      </c>
      <c r="DT24" s="84">
        <v>47102</v>
      </c>
      <c r="DU24" s="40">
        <v>0</v>
      </c>
      <c r="DV24" s="86"/>
      <c r="DW24" s="40"/>
      <c r="DX24" s="40">
        <v>0</v>
      </c>
      <c r="DY24" s="40">
        <f t="shared" si="21"/>
        <v>0</v>
      </c>
      <c r="EA24" s="84">
        <v>47102</v>
      </c>
      <c r="EC24" s="86"/>
      <c r="EG24" s="84">
        <v>47102</v>
      </c>
      <c r="EH24" s="40"/>
      <c r="EI24" s="86"/>
      <c r="EJ24" s="40"/>
      <c r="EK24" s="40">
        <v>0</v>
      </c>
      <c r="EL24" s="40">
        <f t="shared" si="22"/>
        <v>0</v>
      </c>
      <c r="EN24" s="84">
        <v>47102</v>
      </c>
      <c r="EO24" s="40"/>
      <c r="EP24" s="86"/>
      <c r="EQ24" s="40"/>
      <c r="ER24" s="40">
        <f t="shared" si="23"/>
        <v>0</v>
      </c>
      <c r="ET24" s="84">
        <v>47102</v>
      </c>
      <c r="EU24" s="40"/>
      <c r="EV24" s="86"/>
      <c r="EW24" s="40">
        <v>0</v>
      </c>
      <c r="EX24" s="40">
        <v>0</v>
      </c>
      <c r="EY24" s="40">
        <f t="shared" si="24"/>
        <v>0</v>
      </c>
      <c r="FA24" s="84">
        <v>47102</v>
      </c>
      <c r="FC24" s="86"/>
      <c r="FF24" s="40">
        <f t="shared" si="25"/>
        <v>0</v>
      </c>
      <c r="FH24" s="84">
        <v>47102</v>
      </c>
      <c r="FN24" s="84">
        <v>47102</v>
      </c>
      <c r="FO24" s="40">
        <v>6160000</v>
      </c>
      <c r="FP24" s="86">
        <v>5.5E-2</v>
      </c>
      <c r="FQ24" s="40">
        <f t="shared" si="26"/>
        <v>340450</v>
      </c>
      <c r="FR24" s="40">
        <f t="shared" si="27"/>
        <v>6500450</v>
      </c>
      <c r="FT24" s="84">
        <v>47102</v>
      </c>
      <c r="FW24" s="40">
        <f t="shared" si="28"/>
        <v>0</v>
      </c>
      <c r="FX24" s="40">
        <f t="shared" si="29"/>
        <v>0</v>
      </c>
      <c r="FZ24" s="84">
        <v>47102</v>
      </c>
      <c r="GE24" s="40">
        <f t="shared" si="30"/>
        <v>0</v>
      </c>
      <c r="GG24" s="84">
        <v>47102</v>
      </c>
      <c r="GH24" s="40"/>
      <c r="GI24" s="86">
        <v>0</v>
      </c>
      <c r="GJ24" s="40">
        <v>0</v>
      </c>
      <c r="GK24" s="40">
        <v>0</v>
      </c>
      <c r="GL24" s="40">
        <f t="shared" si="31"/>
        <v>0</v>
      </c>
      <c r="GN24" s="84">
        <v>47102</v>
      </c>
      <c r="GS24" s="40">
        <f t="shared" si="32"/>
        <v>0</v>
      </c>
      <c r="GU24" s="84">
        <v>47102</v>
      </c>
      <c r="GZ24" s="40">
        <f t="shared" si="33"/>
        <v>0</v>
      </c>
    </row>
    <row r="25" spans="1:208" x14ac:dyDescent="0.25">
      <c r="A25" s="117">
        <f t="shared" si="38"/>
        <v>49841</v>
      </c>
      <c r="B25" s="84">
        <f t="shared" si="39"/>
        <v>49856</v>
      </c>
      <c r="C25" s="85">
        <f t="shared" si="0"/>
        <v>382572760</v>
      </c>
      <c r="D25" s="40">
        <f t="shared" si="1"/>
        <v>0</v>
      </c>
      <c r="F25" s="84">
        <v>47299</v>
      </c>
      <c r="G25" s="84"/>
      <c r="H25" s="84">
        <v>47284</v>
      </c>
      <c r="I25" s="40">
        <f>SUM(Y24:Y25,AG24:AG25,AO24:AO25,AW24:AW25,BE24:BE25,BM24:BM25,BU24:BU25,BW24:BW25,CE24:CE25,CM24:CM25,CU24:CU25,DB24:DB25,DI24:DI25,DO24:DO25,DU24:DU25,EB24:EB25,EH24:EH25,EO24:EO25,EU24:EU25,FB24:FB25,FI24:FI25,FO24:FO25,FU24:FU25,GA24:GA25,GH24:GH25,GO24:GO25,GV24:GV25)</f>
        <v>66730321.299999997</v>
      </c>
      <c r="J25" s="40">
        <f>SUM(AA24:AA25,AI24:AI25,AQ24:AQ25,AY24:AY25,BG24:BG25,BO24:BO25,BY24:BY25,CG24:CG25,CO24:CO25,CW24:CW25,DD24:DD25,DK24:DK25,DQ24:DQ25,DW24:DW25,ED24:ED25,EJ24:EJ25,EQ24:EQ25,EW24:EW25,FD24:FD25,FK24:FK25,FQ24:FQ25,FW24:FW25,GC24:GC25,GJ24:GJ25,GQ24:GQ25,GX24:GX25)</f>
        <v>91002895.829999998</v>
      </c>
      <c r="K25" s="40">
        <f>SUM(AB24:AB25,AJ24,AJ25,BZ24:BZ25,CH24:CH25,CP24:CP25,CX24:CX25,DE24:DE25,DX24:DX25,EK24:EK25,EX24:EX25,FE24:FE25,GD24:GD25,GK24:GK25,GR24:GR25,GY24:GY25)</f>
        <v>83719678.700000003</v>
      </c>
      <c r="L25" s="40">
        <f>SUM(AK24,AK25,BA24:BA25,BI24:BI25,BQ24:BQ25,CA24:CA25,CI24:CI25,CQ24:CQ25)</f>
        <v>0</v>
      </c>
      <c r="M25" s="40">
        <f>SUM(I25:L25)</f>
        <v>241452895.82999998</v>
      </c>
      <c r="O25" s="84">
        <v>47299</v>
      </c>
      <c r="P25" s="84"/>
      <c r="Q25" s="84">
        <v>47284</v>
      </c>
      <c r="R25" s="40">
        <f t="shared" si="34"/>
        <v>15495321.300000001</v>
      </c>
      <c r="S25" s="40">
        <f t="shared" si="35"/>
        <v>44901325</v>
      </c>
      <c r="T25" s="40">
        <f t="shared" si="36"/>
        <v>83719678.700000003</v>
      </c>
      <c r="U25" s="40">
        <f t="shared" si="37"/>
        <v>0</v>
      </c>
      <c r="V25" s="40">
        <f t="shared" si="2"/>
        <v>144116325</v>
      </c>
      <c r="X25" s="84">
        <v>47284</v>
      </c>
      <c r="Y25" s="40"/>
      <c r="Z25" s="100"/>
      <c r="AA25" s="40"/>
      <c r="AB25" s="40"/>
      <c r="AC25" s="40"/>
      <c r="AD25" s="40">
        <f t="shared" si="3"/>
        <v>0</v>
      </c>
      <c r="AF25" s="84">
        <v>47284</v>
      </c>
      <c r="AG25" s="40"/>
      <c r="AH25" s="100"/>
      <c r="AI25" s="40">
        <v>12971900</v>
      </c>
      <c r="AJ25" s="40">
        <v>0</v>
      </c>
      <c r="AK25" s="40"/>
      <c r="AL25" s="40">
        <f t="shared" si="4"/>
        <v>12971900</v>
      </c>
      <c r="AN25" s="84">
        <v>47284</v>
      </c>
      <c r="AO25" s="40"/>
      <c r="AP25" s="100"/>
      <c r="AQ25" s="40">
        <f t="shared" ref="AQ25:AQ69" si="41">AO25*AP25/2+AQ26</f>
        <v>0</v>
      </c>
      <c r="AR25" s="40">
        <v>0</v>
      </c>
      <c r="AS25" s="40"/>
      <c r="AT25" s="40">
        <f t="shared" si="5"/>
        <v>0</v>
      </c>
      <c r="AV25" s="84">
        <v>47284</v>
      </c>
      <c r="AW25" s="40">
        <v>0</v>
      </c>
      <c r="AX25" s="100"/>
      <c r="AY25" s="40">
        <f t="shared" si="6"/>
        <v>1637750</v>
      </c>
      <c r="AZ25" s="40">
        <v>0</v>
      </c>
      <c r="BA25" s="40"/>
      <c r="BB25" s="40">
        <f t="shared" si="7"/>
        <v>1637750</v>
      </c>
      <c r="BD25" s="84">
        <v>47284</v>
      </c>
      <c r="BE25" s="40">
        <v>0</v>
      </c>
      <c r="BF25" s="101"/>
      <c r="BG25" s="40">
        <f t="shared" si="8"/>
        <v>0</v>
      </c>
      <c r="BH25" s="40">
        <v>0</v>
      </c>
      <c r="BI25" s="40"/>
      <c r="BJ25" s="40">
        <f t="shared" si="9"/>
        <v>0</v>
      </c>
      <c r="BL25" s="84">
        <v>47284</v>
      </c>
      <c r="BM25" s="40">
        <v>0</v>
      </c>
      <c r="BN25" s="101"/>
      <c r="BO25" s="40">
        <f t="shared" ref="BO25:BO73" si="42">ROUND(BM25*BN25/2+BO26,2)</f>
        <v>0</v>
      </c>
      <c r="BP25" s="40">
        <v>0</v>
      </c>
      <c r="BQ25" s="40"/>
      <c r="BR25" s="40">
        <f t="shared" si="11"/>
        <v>0</v>
      </c>
      <c r="BT25" s="84">
        <v>47284</v>
      </c>
      <c r="BU25" s="40"/>
      <c r="BV25" s="100"/>
      <c r="BW25" s="40"/>
      <c r="BX25" s="100"/>
      <c r="BY25" s="40">
        <f t="shared" si="12"/>
        <v>19862625</v>
      </c>
      <c r="BZ25" s="40"/>
      <c r="CA25" s="40"/>
      <c r="CB25" s="40">
        <f t="shared" si="13"/>
        <v>19862625</v>
      </c>
      <c r="CD25" s="84">
        <v>47284</v>
      </c>
      <c r="CE25" s="40"/>
      <c r="CF25" s="100"/>
      <c r="CG25" s="40"/>
      <c r="CH25" s="40"/>
      <c r="CI25" s="40"/>
      <c r="CJ25" s="40">
        <f t="shared" si="14"/>
        <v>0</v>
      </c>
      <c r="CL25" s="84">
        <v>47284</v>
      </c>
      <c r="CM25" s="40">
        <v>0</v>
      </c>
      <c r="CO25" s="40">
        <v>4750125</v>
      </c>
      <c r="CP25" s="40">
        <v>0</v>
      </c>
      <c r="CQ25" s="40"/>
      <c r="CR25" s="40">
        <f t="shared" si="15"/>
        <v>4750125</v>
      </c>
      <c r="CT25" s="84">
        <v>47284</v>
      </c>
      <c r="CU25" s="40">
        <v>0</v>
      </c>
      <c r="CV25" s="100"/>
      <c r="CW25" s="40">
        <v>426875</v>
      </c>
      <c r="CX25" s="40">
        <v>0</v>
      </c>
      <c r="CY25" s="40">
        <f t="shared" si="16"/>
        <v>426875</v>
      </c>
      <c r="DA25" s="84">
        <v>47284</v>
      </c>
      <c r="DB25" s="40">
        <v>0</v>
      </c>
      <c r="DC25" s="40"/>
      <c r="DD25" s="40">
        <v>3425625</v>
      </c>
      <c r="DE25" s="40">
        <v>0</v>
      </c>
      <c r="DF25" s="40">
        <f t="shared" si="17"/>
        <v>3425625</v>
      </c>
      <c r="DH25" s="84">
        <v>47284</v>
      </c>
      <c r="DI25" s="40">
        <v>0</v>
      </c>
      <c r="DJ25" s="40"/>
      <c r="DK25" s="40">
        <v>1655375</v>
      </c>
      <c r="DL25" s="40">
        <f t="shared" si="18"/>
        <v>1655375</v>
      </c>
      <c r="DN25" s="84">
        <v>47284</v>
      </c>
      <c r="DO25" s="40">
        <v>0</v>
      </c>
      <c r="DP25" s="86">
        <v>0</v>
      </c>
      <c r="DQ25" s="40">
        <f t="shared" si="19"/>
        <v>0</v>
      </c>
      <c r="DR25" s="40">
        <f t="shared" si="20"/>
        <v>0</v>
      </c>
      <c r="DT25" s="84">
        <v>47284</v>
      </c>
      <c r="DU25" s="40">
        <v>0</v>
      </c>
      <c r="DV25" s="86">
        <v>0</v>
      </c>
      <c r="DW25" s="40"/>
      <c r="DX25" s="40">
        <v>0</v>
      </c>
      <c r="DY25" s="40">
        <f t="shared" si="21"/>
        <v>0</v>
      </c>
      <c r="EA25" s="84">
        <v>47284</v>
      </c>
      <c r="EC25" s="86"/>
      <c r="EG25" s="84">
        <v>47284</v>
      </c>
      <c r="EH25" s="40"/>
      <c r="EI25" s="86"/>
      <c r="EJ25" s="40"/>
      <c r="EK25" s="40">
        <v>0</v>
      </c>
      <c r="EL25" s="40">
        <f t="shared" si="22"/>
        <v>0</v>
      </c>
      <c r="EN25" s="84">
        <v>47284</v>
      </c>
      <c r="EO25" s="40"/>
      <c r="EP25" s="86"/>
      <c r="EQ25" s="40"/>
      <c r="ER25" s="40">
        <f t="shared" si="23"/>
        <v>0</v>
      </c>
      <c r="ET25" s="84">
        <v>47284</v>
      </c>
      <c r="EU25" s="40"/>
      <c r="EV25" s="86"/>
      <c r="EW25" s="40">
        <v>0</v>
      </c>
      <c r="EX25" s="40">
        <v>0</v>
      </c>
      <c r="EY25" s="40">
        <f t="shared" si="24"/>
        <v>0</v>
      </c>
      <c r="FA25" s="84">
        <v>47284</v>
      </c>
      <c r="FC25" s="86"/>
      <c r="FF25" s="40">
        <f t="shared" si="25"/>
        <v>0</v>
      </c>
      <c r="FH25" s="84">
        <v>47284</v>
      </c>
      <c r="FN25" s="84">
        <v>47284</v>
      </c>
      <c r="FO25" s="40">
        <v>6220000</v>
      </c>
      <c r="FP25" s="86">
        <v>5.5E-2</v>
      </c>
      <c r="FQ25" s="40">
        <f t="shared" si="26"/>
        <v>171050</v>
      </c>
      <c r="FR25" s="40">
        <f t="shared" si="27"/>
        <v>6391050</v>
      </c>
      <c r="FT25" s="84">
        <v>47284</v>
      </c>
      <c r="FW25" s="40">
        <f t="shared" si="28"/>
        <v>0</v>
      </c>
      <c r="FX25" s="40">
        <f t="shared" si="29"/>
        <v>0</v>
      </c>
      <c r="FZ25" s="84">
        <v>47284</v>
      </c>
      <c r="GE25" s="40">
        <f t="shared" si="30"/>
        <v>0</v>
      </c>
      <c r="GG25" s="84">
        <v>47284</v>
      </c>
      <c r="GH25" s="40">
        <v>9275321.3000000007</v>
      </c>
      <c r="GI25" s="86">
        <v>6.7000000000000004E-2</v>
      </c>
      <c r="GJ25" s="40">
        <v>0</v>
      </c>
      <c r="GK25" s="40">
        <v>83719678.700000003</v>
      </c>
      <c r="GL25" s="40">
        <f t="shared" si="31"/>
        <v>92995000</v>
      </c>
      <c r="GN25" s="84">
        <v>47284</v>
      </c>
      <c r="GS25" s="40">
        <f t="shared" si="32"/>
        <v>0</v>
      </c>
      <c r="GU25" s="84">
        <v>47284</v>
      </c>
      <c r="GZ25" s="40">
        <f t="shared" si="33"/>
        <v>0</v>
      </c>
    </row>
    <row r="26" spans="1:208" x14ac:dyDescent="0.25">
      <c r="A26" s="117">
        <f t="shared" si="38"/>
        <v>50206</v>
      </c>
      <c r="B26" s="84">
        <f t="shared" si="39"/>
        <v>50221</v>
      </c>
      <c r="C26" s="85">
        <f t="shared" si="0"/>
        <v>382572172.5</v>
      </c>
      <c r="D26" s="40">
        <f t="shared" si="1"/>
        <v>0</v>
      </c>
      <c r="F26" s="84">
        <v>47483</v>
      </c>
      <c r="G26" s="84"/>
      <c r="H26" s="84">
        <v>47467</v>
      </c>
      <c r="I26" s="40"/>
      <c r="O26" s="84">
        <v>47483</v>
      </c>
      <c r="P26" s="84"/>
      <c r="Q26" s="84">
        <v>47467</v>
      </c>
      <c r="R26" s="40">
        <f t="shared" si="34"/>
        <v>6595539.0499999998</v>
      </c>
      <c r="S26" s="40">
        <f t="shared" si="35"/>
        <v>44730275</v>
      </c>
      <c r="T26" s="40">
        <f t="shared" si="36"/>
        <v>155099460.94999999</v>
      </c>
      <c r="U26" s="40">
        <f t="shared" si="37"/>
        <v>0</v>
      </c>
      <c r="V26" s="40">
        <f t="shared" si="2"/>
        <v>206425275</v>
      </c>
      <c r="X26" s="84">
        <v>47467</v>
      </c>
      <c r="Y26" s="40"/>
      <c r="Z26" s="100"/>
      <c r="AA26" s="40"/>
      <c r="AB26" s="40"/>
      <c r="AC26" s="40"/>
      <c r="AD26" s="40">
        <f t="shared" si="3"/>
        <v>0</v>
      </c>
      <c r="AF26" s="84">
        <v>47467</v>
      </c>
      <c r="AG26" s="40"/>
      <c r="AH26" s="100"/>
      <c r="AI26" s="40">
        <v>12971900</v>
      </c>
      <c r="AJ26" s="40">
        <v>0</v>
      </c>
      <c r="AK26" s="40"/>
      <c r="AL26" s="40">
        <f t="shared" si="4"/>
        <v>12971900</v>
      </c>
      <c r="AN26" s="84">
        <v>47467</v>
      </c>
      <c r="AO26" s="40"/>
      <c r="AP26" s="100"/>
      <c r="AQ26" s="40">
        <f t="shared" si="41"/>
        <v>0</v>
      </c>
      <c r="AR26" s="40">
        <v>0</v>
      </c>
      <c r="AS26" s="40"/>
      <c r="AT26" s="40">
        <f t="shared" si="5"/>
        <v>0</v>
      </c>
      <c r="AV26" s="84">
        <v>47467</v>
      </c>
      <c r="AW26" s="40">
        <v>0</v>
      </c>
      <c r="AX26" s="100"/>
      <c r="AY26" s="40">
        <f t="shared" si="6"/>
        <v>1637750</v>
      </c>
      <c r="AZ26" s="40">
        <v>0</v>
      </c>
      <c r="BA26" s="40"/>
      <c r="BB26" s="40">
        <f t="shared" si="7"/>
        <v>1637750</v>
      </c>
      <c r="BD26" s="84">
        <v>47467</v>
      </c>
      <c r="BE26" s="40">
        <v>0</v>
      </c>
      <c r="BF26" s="101"/>
      <c r="BG26" s="40">
        <f t="shared" si="8"/>
        <v>0</v>
      </c>
      <c r="BH26" s="40">
        <v>0</v>
      </c>
      <c r="BI26" s="40"/>
      <c r="BJ26" s="40">
        <f t="shared" si="9"/>
        <v>0</v>
      </c>
      <c r="BL26" s="84">
        <v>47467</v>
      </c>
      <c r="BM26" s="40">
        <v>0</v>
      </c>
      <c r="BN26" s="101"/>
      <c r="BO26" s="40">
        <f t="shared" si="42"/>
        <v>0</v>
      </c>
      <c r="BP26" s="40">
        <v>0</v>
      </c>
      <c r="BQ26" s="40"/>
      <c r="BR26" s="40">
        <f t="shared" si="11"/>
        <v>0</v>
      </c>
      <c r="BT26" s="84">
        <v>47467</v>
      </c>
      <c r="BU26" s="40"/>
      <c r="BV26" s="100"/>
      <c r="BW26" s="40"/>
      <c r="BX26" s="100"/>
      <c r="BY26" s="40">
        <f t="shared" si="12"/>
        <v>19862625</v>
      </c>
      <c r="BZ26" s="40"/>
      <c r="CA26" s="40"/>
      <c r="CB26" s="40">
        <f t="shared" si="13"/>
        <v>19862625</v>
      </c>
      <c r="CD26" s="84">
        <v>47467</v>
      </c>
      <c r="CE26" s="40"/>
      <c r="CF26" s="100"/>
      <c r="CG26" s="40"/>
      <c r="CH26" s="40"/>
      <c r="CI26" s="40"/>
      <c r="CJ26" s="40">
        <f t="shared" si="14"/>
        <v>0</v>
      </c>
      <c r="CL26" s="84">
        <v>47467</v>
      </c>
      <c r="CM26" s="40">
        <v>0</v>
      </c>
      <c r="CO26" s="40">
        <v>4750125</v>
      </c>
      <c r="CP26" s="40">
        <v>0</v>
      </c>
      <c r="CQ26" s="40"/>
      <c r="CR26" s="40">
        <f t="shared" si="15"/>
        <v>4750125</v>
      </c>
      <c r="CT26" s="84">
        <v>47467</v>
      </c>
      <c r="CU26" s="40">
        <v>0</v>
      </c>
      <c r="CV26" s="100"/>
      <c r="CW26" s="40">
        <v>426875</v>
      </c>
      <c r="CX26" s="40">
        <v>0</v>
      </c>
      <c r="CY26" s="40">
        <f t="shared" si="16"/>
        <v>426875</v>
      </c>
      <c r="DA26" s="84">
        <v>47467</v>
      </c>
      <c r="DB26" s="40">
        <v>0</v>
      </c>
      <c r="DC26" s="40"/>
      <c r="DD26" s="40">
        <v>3425625</v>
      </c>
      <c r="DE26" s="40">
        <v>0</v>
      </c>
      <c r="DF26" s="40">
        <f t="shared" si="17"/>
        <v>3425625</v>
      </c>
      <c r="DH26" s="84">
        <v>47467</v>
      </c>
      <c r="DI26" s="40">
        <v>0</v>
      </c>
      <c r="DJ26" s="40"/>
      <c r="DK26" s="40">
        <v>1655375</v>
      </c>
      <c r="DL26" s="40">
        <f t="shared" si="18"/>
        <v>1655375</v>
      </c>
      <c r="DN26" s="84">
        <v>47467</v>
      </c>
      <c r="DO26" s="40">
        <v>0</v>
      </c>
      <c r="DP26" s="86">
        <v>0</v>
      </c>
      <c r="DQ26" s="40">
        <f t="shared" si="19"/>
        <v>0</v>
      </c>
      <c r="DR26" s="40">
        <f t="shared" si="20"/>
        <v>0</v>
      </c>
      <c r="DT26" s="84">
        <v>47467</v>
      </c>
      <c r="DU26" s="40">
        <v>0</v>
      </c>
      <c r="DV26" s="86">
        <v>0</v>
      </c>
      <c r="DW26" s="40"/>
      <c r="DX26" s="40">
        <v>0</v>
      </c>
      <c r="DY26" s="40">
        <f t="shared" si="21"/>
        <v>0</v>
      </c>
      <c r="EA26" s="84">
        <v>47467</v>
      </c>
      <c r="EC26" s="86"/>
      <c r="EG26" s="84">
        <v>47467</v>
      </c>
      <c r="EH26" s="40"/>
      <c r="EI26" s="86"/>
      <c r="EJ26" s="40"/>
      <c r="EK26" s="40">
        <v>0</v>
      </c>
      <c r="EL26" s="40">
        <f t="shared" si="22"/>
        <v>0</v>
      </c>
      <c r="EN26" s="84">
        <v>47467</v>
      </c>
      <c r="EO26" s="40"/>
      <c r="EP26" s="86"/>
      <c r="EQ26" s="40"/>
      <c r="ER26" s="40">
        <f t="shared" si="23"/>
        <v>0</v>
      </c>
      <c r="ET26" s="84">
        <v>47467</v>
      </c>
      <c r="EU26" s="40">
        <v>6595539.0499999998</v>
      </c>
      <c r="EV26" s="86"/>
      <c r="EW26" s="40">
        <v>0</v>
      </c>
      <c r="EX26" s="40">
        <v>155099460.94999999</v>
      </c>
      <c r="EY26" s="40">
        <f t="shared" si="24"/>
        <v>161695000</v>
      </c>
      <c r="FA26" s="84">
        <v>47467</v>
      </c>
      <c r="FC26" s="86"/>
      <c r="FF26" s="40">
        <f t="shared" si="25"/>
        <v>0</v>
      </c>
      <c r="FH26" s="84">
        <v>47467</v>
      </c>
      <c r="FN26" s="84">
        <v>47467</v>
      </c>
      <c r="FR26" s="40">
        <f t="shared" si="27"/>
        <v>0</v>
      </c>
      <c r="FT26" s="84">
        <v>47467</v>
      </c>
      <c r="FX26" s="40">
        <f t="shared" si="29"/>
        <v>0</v>
      </c>
      <c r="FZ26" s="84">
        <v>47467</v>
      </c>
      <c r="GE26" s="40">
        <f t="shared" si="30"/>
        <v>0</v>
      </c>
      <c r="GG26" s="84">
        <v>47467</v>
      </c>
      <c r="GL26" s="40">
        <f t="shared" si="31"/>
        <v>0</v>
      </c>
      <c r="GN26" s="84">
        <v>47467</v>
      </c>
      <c r="GS26" s="40">
        <f t="shared" si="32"/>
        <v>0</v>
      </c>
      <c r="GU26" s="84">
        <v>47467</v>
      </c>
      <c r="GZ26" s="40">
        <f t="shared" si="33"/>
        <v>0</v>
      </c>
    </row>
    <row r="27" spans="1:208" x14ac:dyDescent="0.25">
      <c r="A27" s="117">
        <f t="shared" si="38"/>
        <v>50571</v>
      </c>
      <c r="B27" s="84">
        <f t="shared" si="39"/>
        <v>50586</v>
      </c>
      <c r="C27" s="85">
        <f t="shared" si="0"/>
        <v>382568330</v>
      </c>
      <c r="D27" s="40">
        <f t="shared" si="1"/>
        <v>0</v>
      </c>
      <c r="F27" s="84">
        <v>47664</v>
      </c>
      <c r="G27" s="84"/>
      <c r="H27" s="84">
        <v>47649</v>
      </c>
      <c r="I27" s="40">
        <f>SUM(Y26:Y27,AG26:AG27,AO26:AO27,AW26:AW27,BE26:BE27,BM26:BM27,BU26:BU27,BW26:BW27,CE26:CE27,CM26:CM27,CU26:CU27,DB26:DB27,DI26:DI27,DO26:DO27,DU26:DU27,EB26:EB27,EH26:EH27,EO26:EO27,EU26:EU27,FB26:FB27,FI26:FI27,FO26:FO27,FU26:FU27,GA26:GA27,GH26:GH27,GO26:GO27,GV26:GV27)</f>
        <v>10081634.65</v>
      </c>
      <c r="J27" s="40">
        <f>SUM(AA26:AA27,AI26:AI27,AQ26:AQ27,AY26:AY27,BG26:BG27,BO26:BO27,BY26:BY27,CG26:CG27,CO26:CO27,CW26:CW27,DD26:DD27,DK26:DK27,DQ26:DQ27,DW26:DW27,ED26:ED27,EJ26:EJ27,EQ26:EQ27,EW26:EW27,FD26:FD27,FK26:FK27,FQ26:FQ27,FW26:FW27,GC26:GC27,GJ26:GJ27,GQ26:GQ27,GX26:GX27)</f>
        <v>89460550</v>
      </c>
      <c r="K27" s="40">
        <f>SUM(AB26:AB27,AJ26,AJ27,BZ26:BZ27,CH26:CH27,CP26:CP27,CX26:CX27,DE26:DE27,DX26:DX27,EK26:EK27,EX26:EX27,FE26:FE27,GD26:GD27,GK26:GK27,GR26:GR27,GY26:GY27)</f>
        <v>242208365.34999999</v>
      </c>
      <c r="L27" s="40">
        <f>SUM(AK26,AK27,BA26:BA27,BI26:BI27,BQ26:BQ27,CA26:CA27,CI26:CI27,CQ26:CQ27)</f>
        <v>0</v>
      </c>
      <c r="M27" s="40">
        <f>SUM(I27:L27)</f>
        <v>341750550</v>
      </c>
      <c r="O27" s="84">
        <v>47664</v>
      </c>
      <c r="P27" s="84"/>
      <c r="Q27" s="84">
        <v>47649</v>
      </c>
      <c r="R27" s="40">
        <f t="shared" si="34"/>
        <v>3486095.6</v>
      </c>
      <c r="S27" s="40">
        <f t="shared" si="35"/>
        <v>44730275</v>
      </c>
      <c r="T27" s="40">
        <f t="shared" si="36"/>
        <v>87108904.400000006</v>
      </c>
      <c r="U27" s="40">
        <f t="shared" si="37"/>
        <v>0</v>
      </c>
      <c r="V27" s="40">
        <f t="shared" si="2"/>
        <v>135325275</v>
      </c>
      <c r="X27" s="84">
        <v>47649</v>
      </c>
      <c r="Y27" s="40"/>
      <c r="Z27" s="100"/>
      <c r="AA27" s="40"/>
      <c r="AB27" s="40"/>
      <c r="AC27" s="40"/>
      <c r="AD27" s="40">
        <f t="shared" si="3"/>
        <v>0</v>
      </c>
      <c r="AF27" s="84">
        <v>47649</v>
      </c>
      <c r="AG27" s="40"/>
      <c r="AH27" s="100"/>
      <c r="AI27" s="40">
        <v>12971900</v>
      </c>
      <c r="AJ27" s="40">
        <v>0</v>
      </c>
      <c r="AK27" s="40"/>
      <c r="AL27" s="40">
        <f t="shared" si="4"/>
        <v>12971900</v>
      </c>
      <c r="AN27" s="84">
        <v>47649</v>
      </c>
      <c r="AO27" s="40"/>
      <c r="AP27" s="100"/>
      <c r="AQ27" s="40">
        <f t="shared" si="41"/>
        <v>0</v>
      </c>
      <c r="AR27" s="40">
        <v>0</v>
      </c>
      <c r="AS27" s="40"/>
      <c r="AT27" s="40">
        <f t="shared" si="5"/>
        <v>0</v>
      </c>
      <c r="AV27" s="84">
        <v>47649</v>
      </c>
      <c r="AW27" s="40">
        <v>0</v>
      </c>
      <c r="AX27" s="100"/>
      <c r="AY27" s="40">
        <f t="shared" si="6"/>
        <v>1637750</v>
      </c>
      <c r="AZ27" s="40">
        <v>0</v>
      </c>
      <c r="BA27" s="40"/>
      <c r="BB27" s="40">
        <f t="shared" si="7"/>
        <v>1637750</v>
      </c>
      <c r="BD27" s="84">
        <v>47649</v>
      </c>
      <c r="BE27" s="40">
        <v>0</v>
      </c>
      <c r="BF27" s="101"/>
      <c r="BG27" s="40">
        <f t="shared" si="8"/>
        <v>0</v>
      </c>
      <c r="BH27" s="40">
        <v>0</v>
      </c>
      <c r="BI27" s="40"/>
      <c r="BJ27" s="40">
        <f t="shared" si="9"/>
        <v>0</v>
      </c>
      <c r="BL27" s="84">
        <v>47649</v>
      </c>
      <c r="BM27" s="40">
        <v>0</v>
      </c>
      <c r="BN27" s="101"/>
      <c r="BO27" s="40">
        <f t="shared" si="42"/>
        <v>0</v>
      </c>
      <c r="BP27" s="40">
        <v>0</v>
      </c>
      <c r="BQ27" s="40"/>
      <c r="BR27" s="40">
        <f t="shared" si="11"/>
        <v>0</v>
      </c>
      <c r="BT27" s="84">
        <v>47649</v>
      </c>
      <c r="BU27" s="40"/>
      <c r="BV27" s="100"/>
      <c r="BW27" s="40"/>
      <c r="BX27" s="100"/>
      <c r="BY27" s="40">
        <f t="shared" si="12"/>
        <v>19862625</v>
      </c>
      <c r="BZ27" s="40"/>
      <c r="CA27" s="40"/>
      <c r="CB27" s="40">
        <f t="shared" si="13"/>
        <v>19862625</v>
      </c>
      <c r="CD27" s="84">
        <v>47649</v>
      </c>
      <c r="CE27" s="40"/>
      <c r="CF27" s="100"/>
      <c r="CG27" s="40"/>
      <c r="CH27" s="40"/>
      <c r="CI27" s="40"/>
      <c r="CJ27" s="40">
        <f t="shared" si="14"/>
        <v>0</v>
      </c>
      <c r="CL27" s="84">
        <v>47649</v>
      </c>
      <c r="CM27" s="40">
        <v>0</v>
      </c>
      <c r="CO27" s="40">
        <v>4750125</v>
      </c>
      <c r="CP27" s="40">
        <v>0</v>
      </c>
      <c r="CQ27" s="40"/>
      <c r="CR27" s="40">
        <f t="shared" si="15"/>
        <v>4750125</v>
      </c>
      <c r="CT27" s="84">
        <v>47649</v>
      </c>
      <c r="CU27" s="40">
        <v>0</v>
      </c>
      <c r="CV27" s="100"/>
      <c r="CW27" s="40">
        <v>426875</v>
      </c>
      <c r="CX27" s="40">
        <v>0</v>
      </c>
      <c r="CY27" s="40">
        <f t="shared" si="16"/>
        <v>426875</v>
      </c>
      <c r="DA27" s="84">
        <v>47649</v>
      </c>
      <c r="DB27" s="40">
        <v>0</v>
      </c>
      <c r="DC27" s="40"/>
      <c r="DD27" s="40">
        <v>3425625</v>
      </c>
      <c r="DE27" s="40">
        <v>0</v>
      </c>
      <c r="DF27" s="40">
        <f t="shared" si="17"/>
        <v>3425625</v>
      </c>
      <c r="DH27" s="84">
        <v>47649</v>
      </c>
      <c r="DI27" s="40">
        <v>0</v>
      </c>
      <c r="DJ27" s="40"/>
      <c r="DK27" s="40">
        <v>1655375</v>
      </c>
      <c r="DL27" s="40">
        <f t="shared" si="18"/>
        <v>1655375</v>
      </c>
      <c r="DN27" s="84">
        <v>47649</v>
      </c>
      <c r="DO27" s="40">
        <v>0</v>
      </c>
      <c r="DP27" s="86">
        <v>0</v>
      </c>
      <c r="DQ27" s="40">
        <f t="shared" si="19"/>
        <v>0</v>
      </c>
      <c r="DR27" s="40">
        <f t="shared" si="20"/>
        <v>0</v>
      </c>
      <c r="DT27" s="84">
        <v>47649</v>
      </c>
      <c r="DU27" s="40">
        <v>0</v>
      </c>
      <c r="DV27" s="86">
        <v>0</v>
      </c>
      <c r="DW27" s="40"/>
      <c r="DX27" s="40">
        <v>0</v>
      </c>
      <c r="DY27" s="40">
        <f t="shared" si="21"/>
        <v>0</v>
      </c>
      <c r="EA27" s="84">
        <v>47649</v>
      </c>
      <c r="EC27" s="86"/>
      <c r="EG27" s="84">
        <v>47649</v>
      </c>
      <c r="EH27" s="40"/>
      <c r="EI27" s="86"/>
      <c r="EJ27" s="40"/>
      <c r="EK27" s="40">
        <v>0</v>
      </c>
      <c r="EL27" s="40">
        <f t="shared" si="22"/>
        <v>0</v>
      </c>
      <c r="EN27" s="84">
        <v>47649</v>
      </c>
      <c r="EO27" s="40"/>
      <c r="EP27" s="86"/>
      <c r="EQ27" s="40"/>
      <c r="ER27" s="40">
        <f t="shared" si="23"/>
        <v>0</v>
      </c>
      <c r="ET27" s="84">
        <v>47649</v>
      </c>
      <c r="EU27" s="40">
        <v>3486095.6</v>
      </c>
      <c r="EV27" s="86"/>
      <c r="EW27" s="40">
        <v>0</v>
      </c>
      <c r="EX27" s="40">
        <v>87108904.400000006</v>
      </c>
      <c r="EY27" s="40">
        <f t="shared" si="24"/>
        <v>90595000</v>
      </c>
      <c r="FA27" s="84">
        <v>47649</v>
      </c>
      <c r="FC27" s="86"/>
      <c r="FF27" s="40">
        <f t="shared" si="25"/>
        <v>0</v>
      </c>
      <c r="FH27" s="84">
        <v>47649</v>
      </c>
      <c r="FN27" s="84">
        <v>47649</v>
      </c>
      <c r="FR27" s="40">
        <f t="shared" si="27"/>
        <v>0</v>
      </c>
      <c r="FT27" s="84">
        <v>47649</v>
      </c>
      <c r="FX27" s="40">
        <f t="shared" si="29"/>
        <v>0</v>
      </c>
      <c r="FZ27" s="84">
        <v>47649</v>
      </c>
      <c r="GE27" s="40">
        <f t="shared" si="30"/>
        <v>0</v>
      </c>
      <c r="GG27" s="84">
        <v>47649</v>
      </c>
      <c r="GL27" s="40">
        <f t="shared" si="31"/>
        <v>0</v>
      </c>
      <c r="GN27" s="84">
        <v>47649</v>
      </c>
      <c r="GS27" s="40">
        <f t="shared" si="32"/>
        <v>0</v>
      </c>
      <c r="GU27" s="84">
        <v>47649</v>
      </c>
      <c r="GZ27" s="40">
        <f t="shared" si="33"/>
        <v>0</v>
      </c>
    </row>
    <row r="28" spans="1:208" x14ac:dyDescent="0.25">
      <c r="A28" s="117">
        <f t="shared" si="38"/>
        <v>50936</v>
      </c>
      <c r="B28" s="84">
        <f t="shared" si="39"/>
        <v>50951</v>
      </c>
      <c r="C28" s="85">
        <f t="shared" si="0"/>
        <v>382572643.75</v>
      </c>
      <c r="D28" s="40">
        <f t="shared" si="1"/>
        <v>0</v>
      </c>
      <c r="F28" s="84">
        <v>47848</v>
      </c>
      <c r="G28" s="84"/>
      <c r="H28" s="84">
        <v>47832</v>
      </c>
      <c r="I28" s="40"/>
      <c r="O28" s="84">
        <v>47848</v>
      </c>
      <c r="P28" s="84"/>
      <c r="Q28" s="84">
        <v>47832</v>
      </c>
      <c r="R28" s="40">
        <f t="shared" si="34"/>
        <v>12504528.5</v>
      </c>
      <c r="S28" s="40">
        <f t="shared" si="35"/>
        <v>44730275</v>
      </c>
      <c r="T28" s="40">
        <f t="shared" si="36"/>
        <v>155825471.5</v>
      </c>
      <c r="U28" s="40">
        <f t="shared" si="37"/>
        <v>0</v>
      </c>
      <c r="V28" s="40">
        <f t="shared" si="2"/>
        <v>213060275</v>
      </c>
      <c r="X28" s="84">
        <v>47832</v>
      </c>
      <c r="Y28" s="40"/>
      <c r="Z28" s="100"/>
      <c r="AA28" s="40"/>
      <c r="AB28" s="40"/>
      <c r="AC28" s="40"/>
      <c r="AD28" s="40">
        <f t="shared" si="3"/>
        <v>0</v>
      </c>
      <c r="AF28" s="84">
        <v>47832</v>
      </c>
      <c r="AG28" s="40"/>
      <c r="AH28" s="100"/>
      <c r="AI28" s="40">
        <v>12971900</v>
      </c>
      <c r="AJ28" s="40">
        <v>0</v>
      </c>
      <c r="AK28" s="40"/>
      <c r="AL28" s="40">
        <f t="shared" si="4"/>
        <v>12971900</v>
      </c>
      <c r="AN28" s="84">
        <v>47832</v>
      </c>
      <c r="AO28" s="40"/>
      <c r="AP28" s="100"/>
      <c r="AQ28" s="40">
        <f t="shared" si="41"/>
        <v>0</v>
      </c>
      <c r="AR28" s="40">
        <v>0</v>
      </c>
      <c r="AS28" s="40"/>
      <c r="AT28" s="40">
        <f t="shared" si="5"/>
        <v>0</v>
      </c>
      <c r="AV28" s="84">
        <v>47832</v>
      </c>
      <c r="AW28" s="40">
        <v>0</v>
      </c>
      <c r="AX28" s="100"/>
      <c r="AY28" s="40">
        <f t="shared" si="6"/>
        <v>1637750</v>
      </c>
      <c r="AZ28" s="40">
        <v>0</v>
      </c>
      <c r="BA28" s="40"/>
      <c r="BB28" s="40">
        <f t="shared" si="7"/>
        <v>1637750</v>
      </c>
      <c r="BD28" s="84">
        <v>47832</v>
      </c>
      <c r="BE28" s="40">
        <v>0</v>
      </c>
      <c r="BF28" s="101"/>
      <c r="BG28" s="40">
        <f t="shared" si="8"/>
        <v>0</v>
      </c>
      <c r="BH28" s="40">
        <v>0</v>
      </c>
      <c r="BI28" s="40"/>
      <c r="BJ28" s="40">
        <f t="shared" si="9"/>
        <v>0</v>
      </c>
      <c r="BL28" s="84">
        <v>47832</v>
      </c>
      <c r="BM28" s="40">
        <v>0</v>
      </c>
      <c r="BN28" s="101"/>
      <c r="BO28" s="40">
        <f t="shared" si="42"/>
        <v>0</v>
      </c>
      <c r="BP28" s="40">
        <v>0</v>
      </c>
      <c r="BQ28" s="40"/>
      <c r="BR28" s="40">
        <f t="shared" si="11"/>
        <v>0</v>
      </c>
      <c r="BT28" s="84">
        <v>47832</v>
      </c>
      <c r="BU28" s="40"/>
      <c r="BV28" s="100"/>
      <c r="BW28" s="40"/>
      <c r="BX28" s="100"/>
      <c r="BY28" s="40">
        <f t="shared" si="12"/>
        <v>19862625</v>
      </c>
      <c r="BZ28" s="40"/>
      <c r="CA28" s="40"/>
      <c r="CB28" s="40">
        <f t="shared" si="13"/>
        <v>19862625</v>
      </c>
      <c r="CD28" s="84">
        <v>47832</v>
      </c>
      <c r="CE28" s="40"/>
      <c r="CF28" s="100"/>
      <c r="CG28" s="40"/>
      <c r="CH28" s="40"/>
      <c r="CI28" s="40"/>
      <c r="CJ28" s="40">
        <f t="shared" si="14"/>
        <v>0</v>
      </c>
      <c r="CL28" s="84">
        <v>47832</v>
      </c>
      <c r="CM28" s="40">
        <v>0</v>
      </c>
      <c r="CO28" s="40">
        <v>4750125</v>
      </c>
      <c r="CP28" s="40">
        <v>0</v>
      </c>
      <c r="CQ28" s="40"/>
      <c r="CR28" s="40">
        <f t="shared" si="15"/>
        <v>4750125</v>
      </c>
      <c r="CT28" s="84">
        <v>47832</v>
      </c>
      <c r="CU28" s="40">
        <v>5360000</v>
      </c>
      <c r="CV28" s="100">
        <v>0.05</v>
      </c>
      <c r="CW28" s="40">
        <v>426875</v>
      </c>
      <c r="CX28" s="40">
        <v>0</v>
      </c>
      <c r="CY28" s="40">
        <f t="shared" si="16"/>
        <v>5786875</v>
      </c>
      <c r="DA28" s="84">
        <v>47832</v>
      </c>
      <c r="DB28" s="40">
        <v>0</v>
      </c>
      <c r="DC28" s="40"/>
      <c r="DD28" s="40">
        <v>3425625</v>
      </c>
      <c r="DE28" s="40">
        <v>0</v>
      </c>
      <c r="DF28" s="40">
        <f t="shared" si="17"/>
        <v>3425625</v>
      </c>
      <c r="DH28" s="84">
        <v>47832</v>
      </c>
      <c r="DI28" s="40">
        <v>1275000</v>
      </c>
      <c r="DJ28" s="100">
        <v>0.05</v>
      </c>
      <c r="DK28" s="40">
        <v>1655375</v>
      </c>
      <c r="DL28" s="40">
        <f t="shared" si="18"/>
        <v>2930375</v>
      </c>
      <c r="DN28" s="84">
        <v>47832</v>
      </c>
      <c r="DO28" s="40">
        <v>0</v>
      </c>
      <c r="DP28" s="86">
        <v>0</v>
      </c>
      <c r="DQ28" s="40">
        <f t="shared" si="19"/>
        <v>0</v>
      </c>
      <c r="DR28" s="40">
        <f t="shared" si="20"/>
        <v>0</v>
      </c>
      <c r="DT28" s="84">
        <v>47832</v>
      </c>
      <c r="DU28" s="40">
        <v>0</v>
      </c>
      <c r="DV28" s="86">
        <v>0</v>
      </c>
      <c r="DW28" s="40"/>
      <c r="DX28" s="40">
        <v>0</v>
      </c>
      <c r="DY28" s="40">
        <f t="shared" si="21"/>
        <v>0</v>
      </c>
      <c r="EA28" s="84">
        <v>47832</v>
      </c>
      <c r="EC28" s="86"/>
      <c r="EG28" s="84">
        <v>47832</v>
      </c>
      <c r="EH28" s="40"/>
      <c r="EI28" s="86"/>
      <c r="EJ28" s="40"/>
      <c r="EK28" s="40">
        <v>0</v>
      </c>
      <c r="EL28" s="40">
        <f t="shared" si="22"/>
        <v>0</v>
      </c>
      <c r="EN28" s="84">
        <v>47832</v>
      </c>
      <c r="EO28" s="40"/>
      <c r="EP28" s="86"/>
      <c r="EQ28" s="40"/>
      <c r="ER28" s="40">
        <f t="shared" si="23"/>
        <v>0</v>
      </c>
      <c r="ET28" s="84">
        <v>47832</v>
      </c>
      <c r="EU28" s="40">
        <v>5869528.5</v>
      </c>
      <c r="EV28" s="86"/>
      <c r="EW28" s="40">
        <v>0</v>
      </c>
      <c r="EX28" s="40">
        <v>155825471.5</v>
      </c>
      <c r="EY28" s="40">
        <f t="shared" si="24"/>
        <v>161695000</v>
      </c>
      <c r="FA28" s="84">
        <v>47832</v>
      </c>
      <c r="FC28" s="86"/>
      <c r="FF28" s="40">
        <f t="shared" si="25"/>
        <v>0</v>
      </c>
      <c r="FH28" s="84">
        <v>47832</v>
      </c>
      <c r="FN28" s="84">
        <v>47832</v>
      </c>
      <c r="FR28" s="40">
        <f t="shared" si="27"/>
        <v>0</v>
      </c>
      <c r="FT28" s="84">
        <v>47832</v>
      </c>
      <c r="FX28" s="40">
        <f t="shared" si="29"/>
        <v>0</v>
      </c>
      <c r="FZ28" s="84">
        <v>47832</v>
      </c>
      <c r="GE28" s="40">
        <f t="shared" si="30"/>
        <v>0</v>
      </c>
      <c r="GG28" s="84">
        <v>47832</v>
      </c>
      <c r="GL28" s="40">
        <f t="shared" si="31"/>
        <v>0</v>
      </c>
      <c r="GN28" s="84">
        <v>47832</v>
      </c>
      <c r="GS28" s="40">
        <f t="shared" si="32"/>
        <v>0</v>
      </c>
      <c r="GU28" s="84">
        <v>47832</v>
      </c>
      <c r="GZ28" s="40">
        <f t="shared" si="33"/>
        <v>0</v>
      </c>
    </row>
    <row r="29" spans="1:208" x14ac:dyDescent="0.25">
      <c r="A29" s="117">
        <f t="shared" si="38"/>
        <v>51302</v>
      </c>
      <c r="B29" s="84">
        <f t="shared" si="39"/>
        <v>51317</v>
      </c>
      <c r="C29" s="85">
        <f t="shared" si="0"/>
        <v>382569005</v>
      </c>
      <c r="D29" s="40">
        <f t="shared" si="1"/>
        <v>0</v>
      </c>
      <c r="F29" s="84">
        <v>48029</v>
      </c>
      <c r="G29" s="84"/>
      <c r="H29" s="84">
        <v>48014</v>
      </c>
      <c r="I29" s="40">
        <f>SUM(Y28:Y29,AG28:AG29,AO28:AO29,AW28:AW29,BE28:BE29,BM28:BM29,BU28:BU29,BW28:BW29,CE28:CE29,CM28:CM29,CU28:CU29,DB28:DB29,DI28:DI29,DO28:DO29,DU28:DU29,EB28:EB29,EH28:EH29,EO28:EO29,EU28:EU29,FB28:FB29,FI28:FI29,FO28:FO29,FU28:FU29,GA28:GA29,GH28:GH29,GO28:GO29,GV28:GV29)</f>
        <v>16220954.1</v>
      </c>
      <c r="J29" s="40">
        <f>SUM(AA28:AA29,AI28:AI29,AQ28:AQ29,AY28:AY29,BG28:BG29,BO28:BO29,BY28:BY29,CG28:CG29,CO28:CO29,CW28:CW29,DD28:DD29,DK28:DK29,DQ28:DQ29,DW28:DW29,ED28:ED29,EJ28:EJ29,EQ28:EQ29,EW28:EW29,FD28:FD29,FK28:FK29,FQ28:FQ29,FW28:FW29,GC28:GC29,GJ28:GJ29,GQ28:GQ29,GX28:GX29)</f>
        <v>89294675</v>
      </c>
      <c r="K29" s="40">
        <f>SUM(AB28:AB29,AJ28,AJ29,BZ28:BZ29,CH28:CH29,CP28:CP29,CX28:CX29,DE28:DE29,DX28:DX29,EK28:EK29,EX28:EX29,FE28:FE29,GD28:GD29,GK28:GK29,GR28:GR29,GY28:GY29)</f>
        <v>248239045.90000001</v>
      </c>
      <c r="L29" s="40">
        <f>SUM(AK28,AK29,BA28:BA29,BI28:BI29,BQ28:BQ29,CA28:CA29,CI28:CI29,CQ28:CQ29)</f>
        <v>0</v>
      </c>
      <c r="M29" s="40">
        <f>SUM(I29:L29)</f>
        <v>353754675</v>
      </c>
      <c r="O29" s="84">
        <v>48029</v>
      </c>
      <c r="P29" s="84"/>
      <c r="Q29" s="84">
        <v>48014</v>
      </c>
      <c r="R29" s="40">
        <f t="shared" si="34"/>
        <v>3716425.6</v>
      </c>
      <c r="S29" s="40">
        <f t="shared" si="35"/>
        <v>44564400</v>
      </c>
      <c r="T29" s="40">
        <f t="shared" si="36"/>
        <v>92413574.400000006</v>
      </c>
      <c r="U29" s="40">
        <f t="shared" si="37"/>
        <v>0</v>
      </c>
      <c r="V29" s="40">
        <f t="shared" si="2"/>
        <v>140694400</v>
      </c>
      <c r="X29" s="84">
        <v>48014</v>
      </c>
      <c r="Y29" s="40"/>
      <c r="Z29" s="100"/>
      <c r="AA29" s="40"/>
      <c r="AB29" s="40"/>
      <c r="AC29" s="40"/>
      <c r="AD29" s="40">
        <f t="shared" si="3"/>
        <v>0</v>
      </c>
      <c r="AF29" s="84">
        <v>48014</v>
      </c>
      <c r="AG29" s="40"/>
      <c r="AH29" s="100"/>
      <c r="AI29" s="40">
        <v>12971900</v>
      </c>
      <c r="AJ29" s="40">
        <v>0</v>
      </c>
      <c r="AK29" s="40"/>
      <c r="AL29" s="40">
        <f t="shared" si="4"/>
        <v>12971900</v>
      </c>
      <c r="AN29" s="84">
        <v>48014</v>
      </c>
      <c r="AO29" s="40"/>
      <c r="AP29" s="100"/>
      <c r="AQ29" s="40">
        <f t="shared" si="41"/>
        <v>0</v>
      </c>
      <c r="AR29" s="40">
        <v>0</v>
      </c>
      <c r="AS29" s="40"/>
      <c r="AT29" s="40">
        <f t="shared" si="5"/>
        <v>0</v>
      </c>
      <c r="AV29" s="84">
        <v>48014</v>
      </c>
      <c r="AW29" s="40">
        <v>0</v>
      </c>
      <c r="AX29" s="100"/>
      <c r="AY29" s="40">
        <f t="shared" si="6"/>
        <v>1637750</v>
      </c>
      <c r="AZ29" s="40">
        <v>0</v>
      </c>
      <c r="BA29" s="40"/>
      <c r="BB29" s="40">
        <f t="shared" si="7"/>
        <v>1637750</v>
      </c>
      <c r="BD29" s="84">
        <v>48014</v>
      </c>
      <c r="BE29" s="40">
        <v>0</v>
      </c>
      <c r="BF29" s="101"/>
      <c r="BG29" s="40">
        <f t="shared" si="8"/>
        <v>0</v>
      </c>
      <c r="BH29" s="40">
        <v>0</v>
      </c>
      <c r="BI29" s="40"/>
      <c r="BJ29" s="40">
        <f t="shared" si="9"/>
        <v>0</v>
      </c>
      <c r="BL29" s="84">
        <v>48014</v>
      </c>
      <c r="BM29" s="40">
        <v>0</v>
      </c>
      <c r="BN29" s="101"/>
      <c r="BO29" s="40">
        <f t="shared" si="42"/>
        <v>0</v>
      </c>
      <c r="BP29" s="40">
        <v>0</v>
      </c>
      <c r="BQ29" s="40"/>
      <c r="BR29" s="40">
        <f t="shared" si="11"/>
        <v>0</v>
      </c>
      <c r="BT29" s="84">
        <v>48014</v>
      </c>
      <c r="BU29" s="40"/>
      <c r="BV29" s="100"/>
      <c r="BW29" s="40"/>
      <c r="BX29" s="100"/>
      <c r="BY29" s="40">
        <f t="shared" si="12"/>
        <v>19862625</v>
      </c>
      <c r="BZ29" s="40"/>
      <c r="CA29" s="40"/>
      <c r="CB29" s="40">
        <f t="shared" si="13"/>
        <v>19862625</v>
      </c>
      <c r="CD29" s="84">
        <v>48014</v>
      </c>
      <c r="CE29" s="40"/>
      <c r="CF29" s="100"/>
      <c r="CG29" s="40"/>
      <c r="CH29" s="40"/>
      <c r="CI29" s="40"/>
      <c r="CJ29" s="40">
        <f t="shared" si="14"/>
        <v>0</v>
      </c>
      <c r="CL29" s="84">
        <v>48014</v>
      </c>
      <c r="CM29" s="40">
        <v>0</v>
      </c>
      <c r="CO29" s="40">
        <v>4750125</v>
      </c>
      <c r="CP29" s="40">
        <v>0</v>
      </c>
      <c r="CQ29" s="40"/>
      <c r="CR29" s="40">
        <f t="shared" si="15"/>
        <v>4750125</v>
      </c>
      <c r="CT29" s="84">
        <v>48014</v>
      </c>
      <c r="CU29" s="40">
        <v>0</v>
      </c>
      <c r="CV29" s="100"/>
      <c r="CW29" s="40">
        <v>292875</v>
      </c>
      <c r="CX29" s="40">
        <v>0</v>
      </c>
      <c r="CY29" s="40">
        <f t="shared" si="16"/>
        <v>292875</v>
      </c>
      <c r="DA29" s="84">
        <v>48014</v>
      </c>
      <c r="DB29" s="40">
        <v>0</v>
      </c>
      <c r="DC29" s="40"/>
      <c r="DD29" s="40">
        <v>3425625</v>
      </c>
      <c r="DE29" s="40">
        <v>0</v>
      </c>
      <c r="DF29" s="40">
        <f t="shared" si="17"/>
        <v>3425625</v>
      </c>
      <c r="DH29" s="84">
        <v>48014</v>
      </c>
      <c r="DI29" s="40">
        <v>440000</v>
      </c>
      <c r="DJ29" s="100">
        <v>0.05</v>
      </c>
      <c r="DK29" s="40">
        <v>1623500</v>
      </c>
      <c r="DL29" s="40">
        <f t="shared" si="18"/>
        <v>2063500</v>
      </c>
      <c r="DN29" s="84">
        <v>48014</v>
      </c>
      <c r="DO29" s="40">
        <v>0</v>
      </c>
      <c r="DP29" s="86">
        <v>0</v>
      </c>
      <c r="DQ29" s="40">
        <f t="shared" si="19"/>
        <v>0</v>
      </c>
      <c r="DR29" s="40">
        <f t="shared" si="20"/>
        <v>0</v>
      </c>
      <c r="DT29" s="84">
        <v>48014</v>
      </c>
      <c r="DU29" s="40">
        <v>0</v>
      </c>
      <c r="DV29" s="86">
        <v>0</v>
      </c>
      <c r="DW29" s="40"/>
      <c r="DX29" s="40">
        <v>0</v>
      </c>
      <c r="DY29" s="40">
        <f t="shared" si="21"/>
        <v>0</v>
      </c>
      <c r="EA29" s="84">
        <v>48014</v>
      </c>
      <c r="EC29" s="86"/>
      <c r="EG29" s="84">
        <v>48014</v>
      </c>
      <c r="EH29" s="40"/>
      <c r="EI29" s="86"/>
      <c r="EJ29" s="40"/>
      <c r="EK29" s="40">
        <v>0</v>
      </c>
      <c r="EL29" s="40">
        <f t="shared" si="22"/>
        <v>0</v>
      </c>
      <c r="EN29" s="84">
        <v>48014</v>
      </c>
      <c r="EO29" s="40"/>
      <c r="EP29" s="86"/>
      <c r="EQ29" s="40"/>
      <c r="ER29" s="40">
        <f t="shared" si="23"/>
        <v>0</v>
      </c>
      <c r="ET29" s="84">
        <v>48014</v>
      </c>
      <c r="EU29" s="40">
        <v>3276425.6</v>
      </c>
      <c r="EV29" s="86"/>
      <c r="EW29" s="40">
        <v>0</v>
      </c>
      <c r="EX29" s="40">
        <v>92413574.400000006</v>
      </c>
      <c r="EY29" s="40">
        <f t="shared" si="24"/>
        <v>95690000</v>
      </c>
      <c r="FA29" s="84">
        <v>48014</v>
      </c>
      <c r="FC29" s="86"/>
      <c r="FF29" s="40">
        <f t="shared" si="25"/>
        <v>0</v>
      </c>
      <c r="FH29" s="84">
        <v>48014</v>
      </c>
      <c r="FN29" s="84">
        <v>48014</v>
      </c>
      <c r="FR29" s="40">
        <f t="shared" si="27"/>
        <v>0</v>
      </c>
      <c r="FT29" s="84">
        <v>48014</v>
      </c>
      <c r="FX29" s="40">
        <f t="shared" si="29"/>
        <v>0</v>
      </c>
      <c r="FZ29" s="84">
        <v>48014</v>
      </c>
      <c r="GE29" s="40">
        <f t="shared" si="30"/>
        <v>0</v>
      </c>
      <c r="GG29" s="84">
        <v>48014</v>
      </c>
      <c r="GL29" s="40">
        <f t="shared" si="31"/>
        <v>0</v>
      </c>
      <c r="GN29" s="84">
        <v>48014</v>
      </c>
      <c r="GS29" s="40">
        <f t="shared" si="32"/>
        <v>0</v>
      </c>
      <c r="GU29" s="84">
        <v>48014</v>
      </c>
      <c r="GZ29" s="40">
        <f t="shared" si="33"/>
        <v>0</v>
      </c>
    </row>
    <row r="30" spans="1:208" x14ac:dyDescent="0.25">
      <c r="A30" s="117">
        <f t="shared" si="38"/>
        <v>51667</v>
      </c>
      <c r="B30" s="84">
        <f t="shared" si="39"/>
        <v>51682</v>
      </c>
      <c r="C30" s="85">
        <f t="shared" si="0"/>
        <v>382569382.85000002</v>
      </c>
      <c r="D30" s="40">
        <f t="shared" si="1"/>
        <v>0</v>
      </c>
      <c r="F30" s="84">
        <v>48213</v>
      </c>
      <c r="G30" s="84"/>
      <c r="H30" s="84">
        <v>48197</v>
      </c>
      <c r="I30" s="40"/>
      <c r="O30" s="84">
        <v>48213</v>
      </c>
      <c r="P30" s="84"/>
      <c r="Q30" s="84">
        <v>48197</v>
      </c>
      <c r="R30" s="40">
        <f t="shared" si="34"/>
        <v>9249365.4499999993</v>
      </c>
      <c r="S30" s="40">
        <f t="shared" si="35"/>
        <v>45974151.25</v>
      </c>
      <c r="T30" s="40">
        <f t="shared" si="36"/>
        <v>156470634.55000001</v>
      </c>
      <c r="U30" s="40">
        <f t="shared" si="37"/>
        <v>0</v>
      </c>
      <c r="V30" s="40">
        <f t="shared" si="2"/>
        <v>211694151.25</v>
      </c>
      <c r="X30" s="84">
        <v>48197</v>
      </c>
      <c r="Y30" s="40"/>
      <c r="Z30" s="100"/>
      <c r="AA30" s="40"/>
      <c r="AB30" s="40"/>
      <c r="AC30" s="40"/>
      <c r="AD30" s="40">
        <f t="shared" si="3"/>
        <v>0</v>
      </c>
      <c r="AF30" s="84">
        <v>48197</v>
      </c>
      <c r="AG30" s="40"/>
      <c r="AH30" s="100"/>
      <c r="AI30" s="40">
        <v>12971900</v>
      </c>
      <c r="AJ30" s="40">
        <v>0</v>
      </c>
      <c r="AK30" s="40"/>
      <c r="AL30" s="40">
        <f t="shared" si="4"/>
        <v>12971900</v>
      </c>
      <c r="AN30" s="84">
        <v>48197</v>
      </c>
      <c r="AO30" s="40"/>
      <c r="AP30" s="100"/>
      <c r="AQ30" s="40">
        <f t="shared" si="41"/>
        <v>0</v>
      </c>
      <c r="AR30" s="40">
        <v>0</v>
      </c>
      <c r="AS30" s="40"/>
      <c r="AT30" s="40">
        <f t="shared" si="5"/>
        <v>0</v>
      </c>
      <c r="AV30" s="84">
        <v>48197</v>
      </c>
      <c r="AW30" s="40">
        <v>0</v>
      </c>
      <c r="AX30" s="100"/>
      <c r="AY30" s="40">
        <f t="shared" si="6"/>
        <v>1637750</v>
      </c>
      <c r="AZ30" s="40">
        <v>0</v>
      </c>
      <c r="BA30" s="40"/>
      <c r="BB30" s="40">
        <f t="shared" si="7"/>
        <v>1637750</v>
      </c>
      <c r="BD30" s="84">
        <v>48197</v>
      </c>
      <c r="BE30" s="40">
        <v>0</v>
      </c>
      <c r="BF30" s="101"/>
      <c r="BG30" s="40">
        <f t="shared" si="8"/>
        <v>0</v>
      </c>
      <c r="BH30" s="40">
        <v>0</v>
      </c>
      <c r="BI30" s="40"/>
      <c r="BJ30" s="40">
        <f t="shared" si="9"/>
        <v>0</v>
      </c>
      <c r="BL30" s="84">
        <v>48197</v>
      </c>
      <c r="BM30" s="40">
        <v>0</v>
      </c>
      <c r="BN30" s="101"/>
      <c r="BO30" s="40">
        <f t="shared" si="42"/>
        <v>0</v>
      </c>
      <c r="BP30" s="40">
        <v>0</v>
      </c>
      <c r="BQ30" s="40"/>
      <c r="BR30" s="40">
        <f t="shared" si="11"/>
        <v>0</v>
      </c>
      <c r="BT30" s="84">
        <v>48197</v>
      </c>
      <c r="BU30" s="40"/>
      <c r="BV30" s="100"/>
      <c r="BW30" s="40"/>
      <c r="BX30" s="100"/>
      <c r="BY30" s="40">
        <f t="shared" si="12"/>
        <v>19862625</v>
      </c>
      <c r="BZ30" s="40"/>
      <c r="CA30" s="40"/>
      <c r="CB30" s="40">
        <f t="shared" si="13"/>
        <v>19862625</v>
      </c>
      <c r="CD30" s="84">
        <v>48197</v>
      </c>
      <c r="CE30" s="40"/>
      <c r="CF30" s="100"/>
      <c r="CG30" s="40"/>
      <c r="CH30" s="40"/>
      <c r="CI30" s="40"/>
      <c r="CJ30" s="40">
        <f t="shared" si="14"/>
        <v>0</v>
      </c>
      <c r="CL30" s="84">
        <v>48197</v>
      </c>
      <c r="CM30" s="40">
        <v>0</v>
      </c>
      <c r="CO30" s="40">
        <v>4750125</v>
      </c>
      <c r="CP30" s="40">
        <v>0</v>
      </c>
      <c r="CQ30" s="40"/>
      <c r="CR30" s="40">
        <f t="shared" si="15"/>
        <v>4750125</v>
      </c>
      <c r="CT30" s="84">
        <v>48197</v>
      </c>
      <c r="CU30" s="40">
        <v>2705000</v>
      </c>
      <c r="CV30" s="100">
        <v>0.05</v>
      </c>
      <c r="CW30" s="40">
        <v>1713626.25</v>
      </c>
      <c r="CX30" s="40">
        <v>0</v>
      </c>
      <c r="CY30" s="40">
        <f t="shared" si="16"/>
        <v>4418626.25</v>
      </c>
      <c r="DA30" s="84">
        <v>48197</v>
      </c>
      <c r="DB30" s="40">
        <v>0</v>
      </c>
      <c r="DC30" s="40"/>
      <c r="DD30" s="40">
        <v>3425625</v>
      </c>
      <c r="DE30" s="40">
        <v>0</v>
      </c>
      <c r="DF30" s="40">
        <f t="shared" si="17"/>
        <v>3425625</v>
      </c>
      <c r="DH30" s="84">
        <v>48197</v>
      </c>
      <c r="DI30" s="40">
        <v>1320000</v>
      </c>
      <c r="DJ30" s="100">
        <v>0.05</v>
      </c>
      <c r="DK30" s="40">
        <v>1612500</v>
      </c>
      <c r="DL30" s="40">
        <f t="shared" si="18"/>
        <v>2932500</v>
      </c>
      <c r="DN30" s="84">
        <v>48197</v>
      </c>
      <c r="DO30" s="40">
        <v>0</v>
      </c>
      <c r="DP30" s="86">
        <v>0</v>
      </c>
      <c r="DQ30" s="40">
        <f t="shared" si="19"/>
        <v>0</v>
      </c>
      <c r="DR30" s="40">
        <f t="shared" si="20"/>
        <v>0</v>
      </c>
      <c r="DT30" s="84">
        <v>48197</v>
      </c>
      <c r="DU30" s="40">
        <v>0</v>
      </c>
      <c r="DV30" s="86">
        <v>0</v>
      </c>
      <c r="DW30" s="40"/>
      <c r="DX30" s="40">
        <v>0</v>
      </c>
      <c r="DY30" s="40">
        <f t="shared" si="21"/>
        <v>0</v>
      </c>
      <c r="EA30" s="84">
        <v>48197</v>
      </c>
      <c r="EC30" s="86"/>
      <c r="EG30" s="84">
        <v>48197</v>
      </c>
      <c r="EH30" s="40"/>
      <c r="EI30" s="86"/>
      <c r="EJ30" s="40"/>
      <c r="EK30" s="40">
        <v>0</v>
      </c>
      <c r="EL30" s="40">
        <f t="shared" si="22"/>
        <v>0</v>
      </c>
      <c r="EN30" s="84">
        <v>48197</v>
      </c>
      <c r="EO30" s="40"/>
      <c r="EP30" s="86"/>
      <c r="EQ30" s="40"/>
      <c r="ER30" s="40">
        <f t="shared" si="23"/>
        <v>0</v>
      </c>
      <c r="ET30" s="84">
        <v>48197</v>
      </c>
      <c r="EU30" s="40">
        <v>5224365.45</v>
      </c>
      <c r="EV30" s="86"/>
      <c r="EW30" s="40">
        <v>0</v>
      </c>
      <c r="EX30" s="40">
        <v>156470634.55000001</v>
      </c>
      <c r="EY30" s="40">
        <f t="shared" si="24"/>
        <v>161695000</v>
      </c>
      <c r="FA30" s="84">
        <v>48197</v>
      </c>
      <c r="FC30" s="86"/>
      <c r="FF30" s="40">
        <f t="shared" si="25"/>
        <v>0</v>
      </c>
      <c r="FH30" s="84">
        <v>48197</v>
      </c>
      <c r="FN30" s="84">
        <v>48197</v>
      </c>
      <c r="FR30" s="40">
        <f t="shared" si="27"/>
        <v>0</v>
      </c>
      <c r="FT30" s="84">
        <v>48197</v>
      </c>
      <c r="FX30" s="40">
        <f t="shared" si="29"/>
        <v>0</v>
      </c>
      <c r="FZ30" s="84">
        <v>48197</v>
      </c>
      <c r="GE30" s="40">
        <f t="shared" si="30"/>
        <v>0</v>
      </c>
      <c r="GG30" s="84">
        <v>48197</v>
      </c>
      <c r="GL30" s="40">
        <f t="shared" si="31"/>
        <v>0</v>
      </c>
      <c r="GN30" s="84">
        <v>48197</v>
      </c>
      <c r="GS30" s="40">
        <f t="shared" si="32"/>
        <v>0</v>
      </c>
      <c r="GU30" s="84">
        <v>48197</v>
      </c>
      <c r="GZ30" s="40">
        <f t="shared" si="33"/>
        <v>0</v>
      </c>
    </row>
    <row r="31" spans="1:208" x14ac:dyDescent="0.25">
      <c r="A31" s="117">
        <f t="shared" si="38"/>
        <v>52032</v>
      </c>
      <c r="B31" s="84">
        <f t="shared" si="39"/>
        <v>52047</v>
      </c>
      <c r="C31" s="85">
        <f t="shared" si="0"/>
        <v>382572255</v>
      </c>
      <c r="D31" s="40">
        <f t="shared" si="1"/>
        <v>0</v>
      </c>
      <c r="F31" s="84">
        <v>48395</v>
      </c>
      <c r="G31" s="84"/>
      <c r="H31" s="84">
        <v>48380</v>
      </c>
      <c r="I31" s="40">
        <f>SUM(Y30:Y31,AG30:AG31,AO30:AO31,AW30:AW31,BE30:BE31,BM30:BM31,BU30:BU31,BW30:BW31,CE30:CE31,CM30:CM31,CU30:CU31,DB30:DB31,DI30:DI31,DO30:DO31,DU30:DU31,EB30:EB31,EH30:EH31,EO30:EO31,EU30:EU31,FB30:FB31,FI30:FI31,FO30:FO31,FU30:FU31,GA30:GA31,GH30:GH31,GO30:GO31,GV30:GV31)</f>
        <v>12650996.649999999</v>
      </c>
      <c r="J31" s="40">
        <f>SUM(AA30:AA31,AI30:AI31,AQ30:AQ31,AY30:AY31,BG30:BG31,BO30:BO31,BY30:BY31,CG30:CG31,CO30:CO31,CW30:CW31,DD30:DD31,DK30:DK31,DQ30:DQ31,DW30:DW31,ED30:ED31,EJ30:EJ31,EQ30:EQ31,EW30:EW31,FD30:FD31,FK30:FK31,FQ30:FQ31,FW30:FW31,GC30:GC31,GJ30:GJ31,GQ30:GQ31,GX30:GX31)</f>
        <v>91847677.5</v>
      </c>
      <c r="K31" s="40">
        <f>SUM(AB30:AB31,AJ30,AJ31,BZ30:BZ31,CH30:CH31,CP30:CP31,CX30:CX31,DE30:DE31,DX30:DX31,EK30:EK31,EX30:EX31,FE30:FE31,GD30:GD31,GK30:GK31,GR30:GR31,GY30:GY31)</f>
        <v>249244003.35000002</v>
      </c>
      <c r="L31" s="40">
        <f>SUM(AK30,AK31,BA30:BA31,BI30:BI31,BQ30:BQ31,CA30:CA31,CI30:CI31,CQ30:CQ31)</f>
        <v>0</v>
      </c>
      <c r="M31" s="40">
        <f>SUM(I31:L31)</f>
        <v>353742677.5</v>
      </c>
      <c r="O31" s="84">
        <v>48395</v>
      </c>
      <c r="P31" s="84"/>
      <c r="Q31" s="84">
        <v>48380</v>
      </c>
      <c r="R31" s="40">
        <f t="shared" si="34"/>
        <v>3401631.2</v>
      </c>
      <c r="S31" s="40">
        <f t="shared" si="35"/>
        <v>45873526.25</v>
      </c>
      <c r="T31" s="40">
        <f t="shared" si="36"/>
        <v>92773368.799999997</v>
      </c>
      <c r="U31" s="40">
        <f t="shared" si="37"/>
        <v>0</v>
      </c>
      <c r="V31" s="40">
        <f t="shared" si="2"/>
        <v>142048526.25</v>
      </c>
      <c r="X31" s="84">
        <v>48380</v>
      </c>
      <c r="Y31" s="40"/>
      <c r="Z31" s="100"/>
      <c r="AA31" s="40"/>
      <c r="AB31" s="40"/>
      <c r="AC31" s="40"/>
      <c r="AD31" s="40">
        <f t="shared" si="3"/>
        <v>0</v>
      </c>
      <c r="AF31" s="84">
        <v>48380</v>
      </c>
      <c r="AG31" s="40"/>
      <c r="AH31" s="100"/>
      <c r="AI31" s="40">
        <v>12971900</v>
      </c>
      <c r="AJ31" s="40">
        <v>0</v>
      </c>
      <c r="AK31" s="40"/>
      <c r="AL31" s="40">
        <f t="shared" si="4"/>
        <v>12971900</v>
      </c>
      <c r="AN31" s="84">
        <v>48380</v>
      </c>
      <c r="AO31" s="40"/>
      <c r="AP31" s="100"/>
      <c r="AQ31" s="40">
        <f t="shared" si="41"/>
        <v>0</v>
      </c>
      <c r="AR31" s="40">
        <v>0</v>
      </c>
      <c r="AS31" s="40"/>
      <c r="AT31" s="40">
        <f t="shared" si="5"/>
        <v>0</v>
      </c>
      <c r="AV31" s="84">
        <v>48380</v>
      </c>
      <c r="AW31" s="40">
        <v>0</v>
      </c>
      <c r="AX31" s="100"/>
      <c r="AY31" s="40">
        <f t="shared" si="6"/>
        <v>1637750</v>
      </c>
      <c r="AZ31" s="40">
        <v>0</v>
      </c>
      <c r="BA31" s="40"/>
      <c r="BB31" s="40">
        <f t="shared" si="7"/>
        <v>1637750</v>
      </c>
      <c r="BD31" s="84">
        <v>48380</v>
      </c>
      <c r="BE31" s="40">
        <v>0</v>
      </c>
      <c r="BF31" s="101"/>
      <c r="BG31" s="40">
        <f t="shared" si="8"/>
        <v>0</v>
      </c>
      <c r="BH31" s="40">
        <v>0</v>
      </c>
      <c r="BI31" s="40"/>
      <c r="BJ31" s="40">
        <f t="shared" si="9"/>
        <v>0</v>
      </c>
      <c r="BL31" s="84">
        <v>48380</v>
      </c>
      <c r="BM31" s="40">
        <v>0</v>
      </c>
      <c r="BN31" s="101"/>
      <c r="BO31" s="40">
        <f t="shared" si="42"/>
        <v>0</v>
      </c>
      <c r="BP31" s="40">
        <v>0</v>
      </c>
      <c r="BQ31" s="40"/>
      <c r="BR31" s="40">
        <f t="shared" si="11"/>
        <v>0</v>
      </c>
      <c r="BT31" s="84">
        <v>48380</v>
      </c>
      <c r="BU31" s="40"/>
      <c r="BV31" s="100"/>
      <c r="BW31" s="40"/>
      <c r="BX31" s="100"/>
      <c r="BY31" s="40">
        <f t="shared" si="12"/>
        <v>19862625</v>
      </c>
      <c r="BZ31" s="40"/>
      <c r="CA31" s="40"/>
      <c r="CB31" s="40">
        <f t="shared" si="13"/>
        <v>19862625</v>
      </c>
      <c r="CD31" s="84">
        <v>48380</v>
      </c>
      <c r="CE31" s="40"/>
      <c r="CF31" s="100"/>
      <c r="CG31" s="40"/>
      <c r="CH31" s="40"/>
      <c r="CI31" s="40"/>
      <c r="CJ31" s="40">
        <f t="shared" si="14"/>
        <v>0</v>
      </c>
      <c r="CL31" s="84">
        <v>48380</v>
      </c>
      <c r="CM31" s="40">
        <v>0</v>
      </c>
      <c r="CO31" s="40">
        <v>4750125</v>
      </c>
      <c r="CP31" s="40">
        <v>0</v>
      </c>
      <c r="CQ31" s="40"/>
      <c r="CR31" s="40">
        <f t="shared" si="15"/>
        <v>4750125</v>
      </c>
      <c r="CT31" s="84">
        <v>48380</v>
      </c>
      <c r="CU31" s="40">
        <v>0</v>
      </c>
      <c r="CV31" s="100"/>
      <c r="CW31" s="40">
        <v>1646001.25</v>
      </c>
      <c r="CX31" s="40">
        <v>0</v>
      </c>
      <c r="CY31" s="40">
        <f t="shared" si="16"/>
        <v>1646001.25</v>
      </c>
      <c r="DA31" s="84">
        <v>48380</v>
      </c>
      <c r="DB31" s="40">
        <v>0</v>
      </c>
      <c r="DC31" s="40"/>
      <c r="DD31" s="40">
        <v>3425625</v>
      </c>
      <c r="DE31" s="40">
        <v>0</v>
      </c>
      <c r="DF31" s="40">
        <f t="shared" si="17"/>
        <v>3425625</v>
      </c>
      <c r="DH31" s="84">
        <v>48380</v>
      </c>
      <c r="DI31" s="40">
        <v>485000</v>
      </c>
      <c r="DJ31" s="100">
        <v>0.05</v>
      </c>
      <c r="DK31" s="40">
        <v>1579500</v>
      </c>
      <c r="DL31" s="40">
        <f t="shared" si="18"/>
        <v>2064500</v>
      </c>
      <c r="DN31" s="84">
        <v>48380</v>
      </c>
      <c r="DO31" s="40">
        <v>0</v>
      </c>
      <c r="DP31" s="86">
        <v>0</v>
      </c>
      <c r="DQ31" s="40">
        <f t="shared" si="19"/>
        <v>0</v>
      </c>
      <c r="DR31" s="40">
        <f t="shared" si="20"/>
        <v>0</v>
      </c>
      <c r="DT31" s="84">
        <v>48380</v>
      </c>
      <c r="DU31" s="40">
        <v>0</v>
      </c>
      <c r="DV31" s="86">
        <v>0</v>
      </c>
      <c r="DW31" s="40"/>
      <c r="DX31" s="40">
        <v>0</v>
      </c>
      <c r="DY31" s="40">
        <f t="shared" si="21"/>
        <v>0</v>
      </c>
      <c r="EA31" s="84">
        <v>48380</v>
      </c>
      <c r="EC31" s="86"/>
      <c r="EG31" s="84">
        <v>48380</v>
      </c>
      <c r="EH31" s="40"/>
      <c r="EI31" s="86"/>
      <c r="EJ31" s="40"/>
      <c r="EK31" s="40">
        <v>0</v>
      </c>
      <c r="EL31" s="40">
        <f t="shared" si="22"/>
        <v>0</v>
      </c>
      <c r="EN31" s="84">
        <v>48380</v>
      </c>
      <c r="EO31" s="40"/>
      <c r="EP31" s="86"/>
      <c r="EQ31" s="40"/>
      <c r="ER31" s="40">
        <f t="shared" si="23"/>
        <v>0</v>
      </c>
      <c r="ET31" s="84">
        <v>48380</v>
      </c>
      <c r="EU31" s="40">
        <v>2916631.2</v>
      </c>
      <c r="EV31" s="86"/>
      <c r="EW31" s="40">
        <v>0</v>
      </c>
      <c r="EX31" s="40">
        <v>92773368.799999997</v>
      </c>
      <c r="EY31" s="40">
        <f t="shared" si="24"/>
        <v>95690000</v>
      </c>
      <c r="FA31" s="84">
        <v>48380</v>
      </c>
      <c r="FC31" s="86"/>
      <c r="FF31" s="40">
        <f t="shared" si="25"/>
        <v>0</v>
      </c>
      <c r="FH31" s="84">
        <v>48380</v>
      </c>
      <c r="FN31" s="84">
        <v>48380</v>
      </c>
      <c r="FR31" s="40">
        <f t="shared" si="27"/>
        <v>0</v>
      </c>
      <c r="FT31" s="84">
        <v>48380</v>
      </c>
      <c r="FX31" s="40">
        <f t="shared" si="29"/>
        <v>0</v>
      </c>
      <c r="FZ31" s="84">
        <v>48380</v>
      </c>
      <c r="GE31" s="40">
        <f t="shared" si="30"/>
        <v>0</v>
      </c>
      <c r="GG31" s="84">
        <v>48380</v>
      </c>
      <c r="GL31" s="40">
        <f t="shared" si="31"/>
        <v>0</v>
      </c>
      <c r="GN31" s="84">
        <v>48380</v>
      </c>
      <c r="GS31" s="40">
        <f t="shared" si="32"/>
        <v>0</v>
      </c>
      <c r="GU31" s="84">
        <v>48380</v>
      </c>
      <c r="GZ31" s="40">
        <f t="shared" si="33"/>
        <v>0</v>
      </c>
    </row>
    <row r="32" spans="1:208" x14ac:dyDescent="0.25">
      <c r="A32" s="117">
        <f t="shared" si="38"/>
        <v>52397</v>
      </c>
      <c r="B32" s="84">
        <f t="shared" si="39"/>
        <v>52412</v>
      </c>
      <c r="C32" s="85">
        <f t="shared" si="0"/>
        <v>382572481.25</v>
      </c>
      <c r="D32" s="40">
        <f t="shared" si="1"/>
        <v>0</v>
      </c>
      <c r="F32" s="84">
        <v>48579</v>
      </c>
      <c r="G32" s="84"/>
      <c r="H32" s="84">
        <v>48563</v>
      </c>
      <c r="I32" s="40"/>
      <c r="O32" s="84">
        <v>48579</v>
      </c>
      <c r="P32" s="84"/>
      <c r="Q32" s="84">
        <v>48563</v>
      </c>
      <c r="R32" s="40">
        <f t="shared" si="34"/>
        <v>8868731.25</v>
      </c>
      <c r="S32" s="40">
        <f t="shared" si="35"/>
        <v>45861401.25</v>
      </c>
      <c r="T32" s="40">
        <f t="shared" si="36"/>
        <v>157046268.75</v>
      </c>
      <c r="U32" s="40">
        <f t="shared" si="37"/>
        <v>0</v>
      </c>
      <c r="V32" s="40">
        <f t="shared" si="2"/>
        <v>211776401.25</v>
      </c>
      <c r="X32" s="84">
        <v>48563</v>
      </c>
      <c r="Y32" s="40"/>
      <c r="Z32" s="100"/>
      <c r="AA32" s="40"/>
      <c r="AB32" s="40"/>
      <c r="AC32" s="40"/>
      <c r="AD32" s="40">
        <f t="shared" si="3"/>
        <v>0</v>
      </c>
      <c r="AF32" s="84">
        <v>48563</v>
      </c>
      <c r="AG32" s="40"/>
      <c r="AH32" s="100"/>
      <c r="AI32" s="40">
        <v>12971900</v>
      </c>
      <c r="AJ32" s="40">
        <v>0</v>
      </c>
      <c r="AK32" s="40"/>
      <c r="AL32" s="40">
        <f t="shared" si="4"/>
        <v>12971900</v>
      </c>
      <c r="AN32" s="84">
        <v>48563</v>
      </c>
      <c r="AO32" s="40"/>
      <c r="AP32" s="100"/>
      <c r="AQ32" s="40">
        <f t="shared" si="41"/>
        <v>0</v>
      </c>
      <c r="AR32" s="40">
        <v>0</v>
      </c>
      <c r="AS32" s="40"/>
      <c r="AT32" s="40">
        <f t="shared" si="5"/>
        <v>0</v>
      </c>
      <c r="AV32" s="84">
        <v>48563</v>
      </c>
      <c r="AW32" s="40">
        <v>0</v>
      </c>
      <c r="AX32" s="100"/>
      <c r="AY32" s="40">
        <f t="shared" si="6"/>
        <v>1637750</v>
      </c>
      <c r="AZ32" s="40">
        <v>0</v>
      </c>
      <c r="BA32" s="40"/>
      <c r="BB32" s="40">
        <f t="shared" si="7"/>
        <v>1637750</v>
      </c>
      <c r="BD32" s="84">
        <v>48563</v>
      </c>
      <c r="BE32" s="40">
        <v>0</v>
      </c>
      <c r="BF32" s="101"/>
      <c r="BG32" s="40">
        <f t="shared" si="8"/>
        <v>0</v>
      </c>
      <c r="BH32" s="40">
        <v>0</v>
      </c>
      <c r="BI32" s="40"/>
      <c r="BJ32" s="40">
        <f t="shared" si="9"/>
        <v>0</v>
      </c>
      <c r="BL32" s="84">
        <v>48563</v>
      </c>
      <c r="BM32" s="40">
        <v>0</v>
      </c>
      <c r="BN32" s="101"/>
      <c r="BO32" s="40">
        <f t="shared" si="42"/>
        <v>0</v>
      </c>
      <c r="BP32" s="40">
        <v>0</v>
      </c>
      <c r="BQ32" s="40"/>
      <c r="BR32" s="40">
        <f t="shared" si="11"/>
        <v>0</v>
      </c>
      <c r="BT32" s="84">
        <v>48563</v>
      </c>
      <c r="BU32" s="40"/>
      <c r="BV32" s="100"/>
      <c r="BW32" s="40"/>
      <c r="BX32" s="100"/>
      <c r="BY32" s="40">
        <f t="shared" si="12"/>
        <v>19862625</v>
      </c>
      <c r="BZ32" s="40"/>
      <c r="CA32" s="40"/>
      <c r="CB32" s="40">
        <f t="shared" si="13"/>
        <v>19862625</v>
      </c>
      <c r="CD32" s="84">
        <v>48563</v>
      </c>
      <c r="CE32" s="40"/>
      <c r="CF32" s="100"/>
      <c r="CG32" s="40"/>
      <c r="CH32" s="40"/>
      <c r="CI32" s="40"/>
      <c r="CJ32" s="40">
        <f t="shared" si="14"/>
        <v>0</v>
      </c>
      <c r="CL32" s="84">
        <v>48563</v>
      </c>
      <c r="CM32" s="40">
        <v>0</v>
      </c>
      <c r="CO32" s="40">
        <v>4750125</v>
      </c>
      <c r="CP32" s="40">
        <v>0</v>
      </c>
      <c r="CQ32" s="40"/>
      <c r="CR32" s="40">
        <f t="shared" si="15"/>
        <v>4750125</v>
      </c>
      <c r="CT32" s="84">
        <v>48563</v>
      </c>
      <c r="CU32" s="40">
        <v>2855000</v>
      </c>
      <c r="CV32" s="100">
        <v>0.05</v>
      </c>
      <c r="CW32" s="40">
        <v>1646001.25</v>
      </c>
      <c r="CX32" s="40">
        <v>0</v>
      </c>
      <c r="CY32" s="40">
        <f t="shared" si="16"/>
        <v>4501001.25</v>
      </c>
      <c r="DA32" s="84">
        <v>48563</v>
      </c>
      <c r="DB32" s="40">
        <v>0</v>
      </c>
      <c r="DC32" s="40"/>
      <c r="DD32" s="40">
        <v>3425625</v>
      </c>
      <c r="DE32" s="40">
        <v>0</v>
      </c>
      <c r="DF32" s="40">
        <f t="shared" si="17"/>
        <v>3425625</v>
      </c>
      <c r="DH32" s="84">
        <v>48563</v>
      </c>
      <c r="DI32" s="40">
        <v>1365000</v>
      </c>
      <c r="DJ32" s="100">
        <v>0.05</v>
      </c>
      <c r="DK32" s="40">
        <v>1567375</v>
      </c>
      <c r="DL32" s="40">
        <f t="shared" si="18"/>
        <v>2932375</v>
      </c>
      <c r="DN32" s="84">
        <v>48563</v>
      </c>
      <c r="DO32" s="40">
        <v>0</v>
      </c>
      <c r="DP32" s="86">
        <v>0</v>
      </c>
      <c r="DQ32" s="40">
        <f t="shared" si="19"/>
        <v>0</v>
      </c>
      <c r="DR32" s="40">
        <f t="shared" si="20"/>
        <v>0</v>
      </c>
      <c r="DT32" s="84">
        <v>48563</v>
      </c>
      <c r="DU32" s="40">
        <v>0</v>
      </c>
      <c r="DV32" s="86">
        <v>0</v>
      </c>
      <c r="DW32" s="40"/>
      <c r="DX32" s="40">
        <v>0</v>
      </c>
      <c r="DY32" s="40">
        <f t="shared" si="21"/>
        <v>0</v>
      </c>
      <c r="EA32" s="84">
        <v>48563</v>
      </c>
      <c r="EC32" s="86"/>
      <c r="EG32" s="84">
        <v>48563</v>
      </c>
      <c r="EH32" s="40"/>
      <c r="EI32" s="86"/>
      <c r="EJ32" s="40"/>
      <c r="EK32" s="40">
        <v>0</v>
      </c>
      <c r="EL32" s="40">
        <f t="shared" si="22"/>
        <v>0</v>
      </c>
      <c r="EN32" s="84">
        <v>48563</v>
      </c>
      <c r="EO32" s="40"/>
      <c r="EP32" s="86"/>
      <c r="EQ32" s="40"/>
      <c r="ER32" s="40">
        <f t="shared" si="23"/>
        <v>0</v>
      </c>
      <c r="ET32" s="84">
        <v>48563</v>
      </c>
      <c r="EU32" s="40">
        <v>4648731.25</v>
      </c>
      <c r="EV32" s="86"/>
      <c r="EW32" s="40">
        <v>0</v>
      </c>
      <c r="EX32" s="40">
        <v>157046268.75</v>
      </c>
      <c r="EY32" s="40">
        <f t="shared" si="24"/>
        <v>161695000</v>
      </c>
      <c r="FA32" s="84">
        <v>48563</v>
      </c>
      <c r="FC32" s="86"/>
      <c r="FF32" s="40">
        <f t="shared" si="25"/>
        <v>0</v>
      </c>
      <c r="FH32" s="84">
        <v>48563</v>
      </c>
      <c r="FN32" s="84">
        <v>48563</v>
      </c>
      <c r="FR32" s="40">
        <f t="shared" si="27"/>
        <v>0</v>
      </c>
      <c r="FT32" s="84">
        <v>48563</v>
      </c>
      <c r="FX32" s="40">
        <f t="shared" si="29"/>
        <v>0</v>
      </c>
      <c r="FZ32" s="84">
        <v>48563</v>
      </c>
      <c r="GE32" s="40">
        <f t="shared" si="30"/>
        <v>0</v>
      </c>
      <c r="GG32" s="84">
        <v>48563</v>
      </c>
      <c r="GL32" s="40">
        <f t="shared" si="31"/>
        <v>0</v>
      </c>
      <c r="GN32" s="84">
        <v>48563</v>
      </c>
      <c r="GS32" s="40">
        <f t="shared" si="32"/>
        <v>0</v>
      </c>
      <c r="GU32" s="84">
        <v>48563</v>
      </c>
      <c r="GZ32" s="40">
        <f t="shared" si="33"/>
        <v>0</v>
      </c>
    </row>
    <row r="33" spans="1:208" x14ac:dyDescent="0.25">
      <c r="A33" s="117">
        <f t="shared" si="38"/>
        <v>52763</v>
      </c>
      <c r="B33" s="84">
        <f t="shared" si="39"/>
        <v>52778</v>
      </c>
      <c r="C33" s="85">
        <f t="shared" si="0"/>
        <v>382571715</v>
      </c>
      <c r="D33" s="40">
        <f t="shared" si="1"/>
        <v>0</v>
      </c>
      <c r="F33" s="84">
        <v>48760</v>
      </c>
      <c r="G33" s="84"/>
      <c r="H33" s="84">
        <v>48745</v>
      </c>
      <c r="I33" s="40">
        <f>SUM(Y32:Y33,AG32:AG33,AO32:AO33,AW32:AW33,BE32:BE33,BM32:BM33,BU32:BU33,BW32:BW33,CE32:CE33,CM32:CM33,CU32:CU33,DB32:DB33,DI32:DI33,DO32:DO33,DU32:DU33,EB32:EB33,EH32:EH33,EO32:EO33,EU32:EU33,FB32:FB33,FI32:FI33,FO32:FO33,FU32:FU33,GA32:GA33,GH32:GH33,GO32:GO33,GV32:GV33)</f>
        <v>11998844.050000001</v>
      </c>
      <c r="J33" s="40">
        <f>SUM(AA32:AA33,AI32:AI33,AQ32:AQ33,AY32:AY33,BG32:BG33,BO32:BO33,BY32:BY33,CG32:CG33,CO32:CO33,CW32:CW33,DD32:DD33,DK32:DK33,DQ32:DQ33,DW32:DW33,ED32:ED33,EJ32:EJ33,EQ32:EQ33,EW32:EW33,FD32:FD33,FK32:FK33,FQ32:FQ33,FW32:FW33,GC32:GC33,GJ32:GJ33,GQ32:GQ33,GX32:GX33)</f>
        <v>91617302.5</v>
      </c>
      <c r="K33" s="40">
        <f>SUM(AB32:AB33,AJ32,AJ33,BZ32:BZ33,CH32:CH33,CP32:CP33,CX32:CX33,DE32:DE33,DX32:DX33,EK32:EK33,EX32:EX33,FE32:FE33,GD32:GD33,GK32:GK33,GR32:GR33,GY32:GY33)</f>
        <v>250141155.94999999</v>
      </c>
      <c r="L33" s="40">
        <f>SUM(AK32,AK33,BA32:BA33,BI32:BI33,BQ32:BQ33,CA32:CA33,CI32:CI33,CQ32:CQ33)</f>
        <v>0</v>
      </c>
      <c r="M33" s="40">
        <f>SUM(I33:L33)</f>
        <v>353757302.5</v>
      </c>
      <c r="O33" s="84">
        <v>48760</v>
      </c>
      <c r="P33" s="84"/>
      <c r="Q33" s="84">
        <v>48745</v>
      </c>
      <c r="R33" s="40">
        <f t="shared" si="34"/>
        <v>3130112.8</v>
      </c>
      <c r="S33" s="40">
        <f t="shared" si="35"/>
        <v>45755901.25</v>
      </c>
      <c r="T33" s="40">
        <f t="shared" si="36"/>
        <v>93094887.200000003</v>
      </c>
      <c r="U33" s="40">
        <f t="shared" si="37"/>
        <v>0</v>
      </c>
      <c r="V33" s="40">
        <f t="shared" si="2"/>
        <v>141980901.25</v>
      </c>
      <c r="X33" s="84">
        <v>48745</v>
      </c>
      <c r="Y33" s="40"/>
      <c r="Z33" s="100"/>
      <c r="AA33" s="40"/>
      <c r="AB33" s="40"/>
      <c r="AC33" s="40"/>
      <c r="AD33" s="40">
        <f t="shared" si="3"/>
        <v>0</v>
      </c>
      <c r="AF33" s="84">
        <v>48745</v>
      </c>
      <c r="AG33" s="40"/>
      <c r="AH33" s="100"/>
      <c r="AI33" s="40">
        <v>12971900</v>
      </c>
      <c r="AJ33" s="40">
        <v>0</v>
      </c>
      <c r="AK33" s="40"/>
      <c r="AL33" s="40">
        <f t="shared" si="4"/>
        <v>12971900</v>
      </c>
      <c r="AN33" s="84">
        <v>48745</v>
      </c>
      <c r="AO33" s="40"/>
      <c r="AP33" s="100"/>
      <c r="AQ33" s="40">
        <f t="shared" si="41"/>
        <v>0</v>
      </c>
      <c r="AR33" s="40">
        <v>0</v>
      </c>
      <c r="AS33" s="40"/>
      <c r="AT33" s="40">
        <f t="shared" si="5"/>
        <v>0</v>
      </c>
      <c r="AV33" s="84">
        <v>48745</v>
      </c>
      <c r="AW33" s="40">
        <v>0</v>
      </c>
      <c r="AX33" s="100"/>
      <c r="AY33" s="40">
        <f t="shared" si="6"/>
        <v>1637750</v>
      </c>
      <c r="AZ33" s="40">
        <v>0</v>
      </c>
      <c r="BA33" s="40"/>
      <c r="BB33" s="40">
        <f t="shared" si="7"/>
        <v>1637750</v>
      </c>
      <c r="BD33" s="84">
        <v>48745</v>
      </c>
      <c r="BE33" s="40">
        <v>0</v>
      </c>
      <c r="BF33" s="101"/>
      <c r="BG33" s="40">
        <f t="shared" si="8"/>
        <v>0</v>
      </c>
      <c r="BH33" s="40">
        <v>0</v>
      </c>
      <c r="BI33" s="40"/>
      <c r="BJ33" s="40">
        <f t="shared" si="9"/>
        <v>0</v>
      </c>
      <c r="BL33" s="84">
        <v>48745</v>
      </c>
      <c r="BM33" s="40">
        <v>0</v>
      </c>
      <c r="BN33" s="101"/>
      <c r="BO33" s="40">
        <f t="shared" si="42"/>
        <v>0</v>
      </c>
      <c r="BP33" s="40">
        <v>0</v>
      </c>
      <c r="BQ33" s="40"/>
      <c r="BR33" s="40">
        <f t="shared" si="11"/>
        <v>0</v>
      </c>
      <c r="BT33" s="84">
        <v>48745</v>
      </c>
      <c r="BU33" s="40"/>
      <c r="BV33" s="100"/>
      <c r="BW33" s="40"/>
      <c r="BX33" s="100"/>
      <c r="BY33" s="40">
        <f t="shared" si="12"/>
        <v>19862625</v>
      </c>
      <c r="BZ33" s="40"/>
      <c r="CA33" s="40"/>
      <c r="CB33" s="40">
        <f t="shared" si="13"/>
        <v>19862625</v>
      </c>
      <c r="CD33" s="84">
        <v>48745</v>
      </c>
      <c r="CE33" s="40"/>
      <c r="CF33" s="100"/>
      <c r="CG33" s="40"/>
      <c r="CH33" s="40"/>
      <c r="CI33" s="40"/>
      <c r="CJ33" s="40">
        <f t="shared" si="14"/>
        <v>0</v>
      </c>
      <c r="CL33" s="84">
        <v>48745</v>
      </c>
      <c r="CM33" s="40">
        <v>0</v>
      </c>
      <c r="CO33" s="40">
        <v>4750125</v>
      </c>
      <c r="CP33" s="40">
        <v>0</v>
      </c>
      <c r="CQ33" s="40"/>
      <c r="CR33" s="40">
        <f t="shared" si="15"/>
        <v>4750125</v>
      </c>
      <c r="CT33" s="84">
        <v>48745</v>
      </c>
      <c r="CU33" s="40">
        <v>0</v>
      </c>
      <c r="CV33" s="100"/>
      <c r="CW33" s="40">
        <v>1574626.25</v>
      </c>
      <c r="CX33" s="40">
        <v>0</v>
      </c>
      <c r="CY33" s="40">
        <f t="shared" si="16"/>
        <v>1574626.25</v>
      </c>
      <c r="DA33" s="84">
        <v>48745</v>
      </c>
      <c r="DB33" s="40">
        <v>0</v>
      </c>
      <c r="DC33" s="40"/>
      <c r="DD33" s="40">
        <v>3425625</v>
      </c>
      <c r="DE33" s="40">
        <v>0</v>
      </c>
      <c r="DF33" s="40">
        <f t="shared" si="17"/>
        <v>3425625</v>
      </c>
      <c r="DH33" s="84">
        <v>48745</v>
      </c>
      <c r="DI33" s="40">
        <v>535000</v>
      </c>
      <c r="DJ33" s="100">
        <v>0.05</v>
      </c>
      <c r="DK33" s="40">
        <v>1533250</v>
      </c>
      <c r="DL33" s="40">
        <f t="shared" si="18"/>
        <v>2068250</v>
      </c>
      <c r="DN33" s="84">
        <v>48745</v>
      </c>
      <c r="DO33" s="40">
        <v>0</v>
      </c>
      <c r="DP33" s="86">
        <v>0</v>
      </c>
      <c r="DQ33" s="40">
        <f t="shared" si="19"/>
        <v>0</v>
      </c>
      <c r="DR33" s="40">
        <f t="shared" si="20"/>
        <v>0</v>
      </c>
      <c r="DT33" s="84">
        <v>48745</v>
      </c>
      <c r="DU33" s="40">
        <v>0</v>
      </c>
      <c r="DV33" s="86">
        <v>0</v>
      </c>
      <c r="DW33" s="40"/>
      <c r="DX33" s="40">
        <v>0</v>
      </c>
      <c r="DY33" s="40">
        <f t="shared" si="21"/>
        <v>0</v>
      </c>
      <c r="EA33" s="84">
        <v>48745</v>
      </c>
      <c r="EC33" s="86"/>
      <c r="EG33" s="84">
        <v>48745</v>
      </c>
      <c r="EH33" s="40"/>
      <c r="EI33" s="86"/>
      <c r="EJ33" s="40"/>
      <c r="EK33" s="40">
        <v>0</v>
      </c>
      <c r="EL33" s="40">
        <f t="shared" si="22"/>
        <v>0</v>
      </c>
      <c r="EN33" s="84">
        <v>48745</v>
      </c>
      <c r="EO33" s="40"/>
      <c r="EP33" s="86"/>
      <c r="EQ33" s="40"/>
      <c r="ER33" s="40">
        <f t="shared" si="23"/>
        <v>0</v>
      </c>
      <c r="ET33" s="84">
        <v>48745</v>
      </c>
      <c r="EU33" s="40">
        <v>2595112.7999999998</v>
      </c>
      <c r="EV33" s="86"/>
      <c r="EW33" s="40">
        <v>0</v>
      </c>
      <c r="EX33" s="40">
        <v>93094887.200000003</v>
      </c>
      <c r="EY33" s="40">
        <f t="shared" si="24"/>
        <v>95690000</v>
      </c>
      <c r="FA33" s="84">
        <v>48745</v>
      </c>
      <c r="FC33" s="86"/>
      <c r="FF33" s="40">
        <f t="shared" si="25"/>
        <v>0</v>
      </c>
      <c r="FH33" s="84">
        <v>48745</v>
      </c>
      <c r="FN33" s="84">
        <v>48745</v>
      </c>
      <c r="FR33" s="40">
        <f t="shared" si="27"/>
        <v>0</v>
      </c>
      <c r="FT33" s="84">
        <v>48745</v>
      </c>
      <c r="FX33" s="40">
        <f t="shared" si="29"/>
        <v>0</v>
      </c>
      <c r="FZ33" s="84">
        <v>48745</v>
      </c>
      <c r="GE33" s="40">
        <f t="shared" si="30"/>
        <v>0</v>
      </c>
      <c r="GG33" s="84">
        <v>48745</v>
      </c>
      <c r="GL33" s="40">
        <f t="shared" si="31"/>
        <v>0</v>
      </c>
      <c r="GN33" s="84">
        <v>48745</v>
      </c>
      <c r="GS33" s="40">
        <f t="shared" si="32"/>
        <v>0</v>
      </c>
      <c r="GU33" s="84">
        <v>48745</v>
      </c>
      <c r="GZ33" s="40">
        <f t="shared" si="33"/>
        <v>0</v>
      </c>
    </row>
    <row r="34" spans="1:208" x14ac:dyDescent="0.25">
      <c r="A34" s="117">
        <f t="shared" si="38"/>
        <v>53128</v>
      </c>
      <c r="B34" s="84">
        <f t="shared" si="39"/>
        <v>53143</v>
      </c>
      <c r="C34" s="85">
        <f t="shared" si="0"/>
        <v>382572882.5</v>
      </c>
      <c r="D34" s="40">
        <f t="shared" si="1"/>
        <v>0</v>
      </c>
      <c r="F34" s="84">
        <v>48944</v>
      </c>
      <c r="G34" s="84"/>
      <c r="H34" s="84">
        <v>48928</v>
      </c>
      <c r="I34" s="40"/>
      <c r="O34" s="84">
        <v>48944</v>
      </c>
      <c r="P34" s="84"/>
      <c r="Q34" s="84">
        <v>48928</v>
      </c>
      <c r="R34" s="40">
        <f t="shared" si="34"/>
        <v>8542775.0500000007</v>
      </c>
      <c r="S34" s="40">
        <f t="shared" si="35"/>
        <v>45742526.25</v>
      </c>
      <c r="T34" s="40">
        <f t="shared" si="36"/>
        <v>157557224.94999999</v>
      </c>
      <c r="U34" s="40">
        <f t="shared" si="37"/>
        <v>0</v>
      </c>
      <c r="V34" s="40">
        <f t="shared" si="2"/>
        <v>211842526.25</v>
      </c>
      <c r="X34" s="84">
        <v>48928</v>
      </c>
      <c r="Y34" s="40"/>
      <c r="Z34" s="100"/>
      <c r="AA34" s="40"/>
      <c r="AB34" s="40"/>
      <c r="AC34" s="40"/>
      <c r="AD34" s="40">
        <f t="shared" si="3"/>
        <v>0</v>
      </c>
      <c r="AF34" s="84">
        <v>48928</v>
      </c>
      <c r="AG34" s="40"/>
      <c r="AH34" s="100"/>
      <c r="AI34" s="40">
        <v>12971900</v>
      </c>
      <c r="AJ34" s="40">
        <v>0</v>
      </c>
      <c r="AK34" s="40"/>
      <c r="AL34" s="40">
        <f t="shared" si="4"/>
        <v>12971900</v>
      </c>
      <c r="AN34" s="84">
        <v>48928</v>
      </c>
      <c r="AO34" s="40"/>
      <c r="AP34" s="100"/>
      <c r="AQ34" s="40">
        <f t="shared" si="41"/>
        <v>0</v>
      </c>
      <c r="AR34" s="40">
        <v>0</v>
      </c>
      <c r="AS34" s="40"/>
      <c r="AT34" s="40">
        <f t="shared" si="5"/>
        <v>0</v>
      </c>
      <c r="AV34" s="84">
        <v>48928</v>
      </c>
      <c r="AW34" s="40">
        <v>0</v>
      </c>
      <c r="AX34" s="100"/>
      <c r="AY34" s="40">
        <f t="shared" si="6"/>
        <v>1637750</v>
      </c>
      <c r="AZ34" s="40">
        <v>0</v>
      </c>
      <c r="BA34" s="40"/>
      <c r="BB34" s="40">
        <f t="shared" si="7"/>
        <v>1637750</v>
      </c>
      <c r="BD34" s="84">
        <v>48928</v>
      </c>
      <c r="BE34" s="40">
        <v>0</v>
      </c>
      <c r="BF34" s="101"/>
      <c r="BG34" s="40">
        <f t="shared" si="8"/>
        <v>0</v>
      </c>
      <c r="BH34" s="40">
        <v>0</v>
      </c>
      <c r="BI34" s="40"/>
      <c r="BJ34" s="40">
        <f t="shared" si="9"/>
        <v>0</v>
      </c>
      <c r="BL34" s="84">
        <v>48928</v>
      </c>
      <c r="BM34" s="40">
        <v>0</v>
      </c>
      <c r="BN34" s="101"/>
      <c r="BO34" s="40">
        <f t="shared" si="42"/>
        <v>0</v>
      </c>
      <c r="BP34" s="40">
        <v>0</v>
      </c>
      <c r="BQ34" s="40"/>
      <c r="BR34" s="40">
        <f t="shared" si="11"/>
        <v>0</v>
      </c>
      <c r="BT34" s="84">
        <v>48928</v>
      </c>
      <c r="BU34" s="40"/>
      <c r="BV34" s="100"/>
      <c r="BW34" s="40"/>
      <c r="BX34" s="100"/>
      <c r="BY34" s="40">
        <f t="shared" si="12"/>
        <v>19862625</v>
      </c>
      <c r="BZ34" s="40"/>
      <c r="CA34" s="40"/>
      <c r="CB34" s="40">
        <f t="shared" si="13"/>
        <v>19862625</v>
      </c>
      <c r="CD34" s="84">
        <v>48928</v>
      </c>
      <c r="CE34" s="40"/>
      <c r="CF34" s="100"/>
      <c r="CG34" s="40"/>
      <c r="CH34" s="40"/>
      <c r="CI34" s="40"/>
      <c r="CJ34" s="40">
        <f t="shared" si="14"/>
        <v>0</v>
      </c>
      <c r="CL34" s="84">
        <v>48928</v>
      </c>
      <c r="CM34" s="40">
        <v>0</v>
      </c>
      <c r="CO34" s="40">
        <v>4750125</v>
      </c>
      <c r="CP34" s="40">
        <v>0</v>
      </c>
      <c r="CQ34" s="40"/>
      <c r="CR34" s="40">
        <f t="shared" si="15"/>
        <v>4750125</v>
      </c>
      <c r="CT34" s="84">
        <v>48928</v>
      </c>
      <c r="CU34" s="40">
        <v>2995000</v>
      </c>
      <c r="CV34" s="100">
        <v>0.05</v>
      </c>
      <c r="CW34" s="40">
        <v>1574626.25</v>
      </c>
      <c r="CX34" s="40">
        <v>0</v>
      </c>
      <c r="CY34" s="40">
        <f t="shared" si="16"/>
        <v>4569626.25</v>
      </c>
      <c r="DA34" s="84">
        <v>48928</v>
      </c>
      <c r="DB34" s="40">
        <v>0</v>
      </c>
      <c r="DC34" s="40"/>
      <c r="DD34" s="40">
        <v>3425625</v>
      </c>
      <c r="DE34" s="40">
        <v>0</v>
      </c>
      <c r="DF34" s="40">
        <f t="shared" si="17"/>
        <v>3425625</v>
      </c>
      <c r="DH34" s="84">
        <v>48928</v>
      </c>
      <c r="DI34" s="40">
        <v>1410000</v>
      </c>
      <c r="DJ34" s="100">
        <v>0.05</v>
      </c>
      <c r="DK34" s="40">
        <v>1519875</v>
      </c>
      <c r="DL34" s="40">
        <f t="shared" si="18"/>
        <v>2929875</v>
      </c>
      <c r="DN34" s="84">
        <v>48928</v>
      </c>
      <c r="DO34" s="40">
        <v>0</v>
      </c>
      <c r="DP34" s="86">
        <v>0</v>
      </c>
      <c r="DQ34" s="40">
        <f t="shared" si="19"/>
        <v>0</v>
      </c>
      <c r="DR34" s="40">
        <f t="shared" si="20"/>
        <v>0</v>
      </c>
      <c r="DT34" s="84">
        <v>48928</v>
      </c>
      <c r="DU34" s="40">
        <v>0</v>
      </c>
      <c r="DV34" s="86">
        <v>0</v>
      </c>
      <c r="DW34" s="40"/>
      <c r="DX34" s="40">
        <v>0</v>
      </c>
      <c r="DY34" s="40">
        <f t="shared" si="21"/>
        <v>0</v>
      </c>
      <c r="EA34" s="84">
        <v>48928</v>
      </c>
      <c r="EC34" s="86"/>
      <c r="EG34" s="84">
        <v>48928</v>
      </c>
      <c r="EH34" s="40"/>
      <c r="EI34" s="86"/>
      <c r="EJ34" s="40"/>
      <c r="EK34" s="40">
        <v>0</v>
      </c>
      <c r="EL34" s="40">
        <f t="shared" si="22"/>
        <v>0</v>
      </c>
      <c r="EN34" s="84">
        <v>48928</v>
      </c>
      <c r="EO34" s="40"/>
      <c r="EP34" s="86"/>
      <c r="EQ34" s="40"/>
      <c r="ER34" s="40">
        <f t="shared" si="23"/>
        <v>0</v>
      </c>
      <c r="ET34" s="84">
        <v>48928</v>
      </c>
      <c r="EU34" s="40">
        <v>4137775.05</v>
      </c>
      <c r="EV34" s="86"/>
      <c r="EW34" s="40">
        <v>0</v>
      </c>
      <c r="EX34" s="40">
        <v>157557224.94999999</v>
      </c>
      <c r="EY34" s="40">
        <f t="shared" si="24"/>
        <v>161695000</v>
      </c>
      <c r="FA34" s="84">
        <v>48928</v>
      </c>
      <c r="FC34" s="86"/>
      <c r="FF34" s="40">
        <f t="shared" si="25"/>
        <v>0</v>
      </c>
      <c r="FH34" s="84">
        <v>48928</v>
      </c>
      <c r="FN34" s="84">
        <v>48928</v>
      </c>
      <c r="FR34" s="40">
        <f t="shared" si="27"/>
        <v>0</v>
      </c>
      <c r="FT34" s="84">
        <v>48928</v>
      </c>
      <c r="FX34" s="40">
        <f t="shared" si="29"/>
        <v>0</v>
      </c>
      <c r="FZ34" s="84">
        <v>48928</v>
      </c>
      <c r="GE34" s="40">
        <f t="shared" si="30"/>
        <v>0</v>
      </c>
      <c r="GG34" s="84">
        <v>48928</v>
      </c>
      <c r="GL34" s="40">
        <f t="shared" si="31"/>
        <v>0</v>
      </c>
      <c r="GN34" s="84">
        <v>48928</v>
      </c>
      <c r="GS34" s="40">
        <f t="shared" si="32"/>
        <v>0</v>
      </c>
      <c r="GU34" s="84">
        <v>48928</v>
      </c>
      <c r="GZ34" s="40">
        <f t="shared" si="33"/>
        <v>0</v>
      </c>
    </row>
    <row r="35" spans="1:208" x14ac:dyDescent="0.25">
      <c r="A35" s="117">
        <f t="shared" si="38"/>
        <v>53493</v>
      </c>
      <c r="B35" s="84">
        <f t="shared" si="39"/>
        <v>53508</v>
      </c>
      <c r="C35" s="85">
        <f t="shared" si="0"/>
        <v>382570276.25</v>
      </c>
      <c r="D35" s="40">
        <f t="shared" si="1"/>
        <v>0</v>
      </c>
      <c r="F35" s="84">
        <v>49125</v>
      </c>
      <c r="G35" s="84"/>
      <c r="H35" s="84">
        <v>49110</v>
      </c>
      <c r="I35" s="40">
        <f>SUM(Y34:Y35,AG34:AG35,AO34:AO35,AW34:AW35,BE34:BE35,BM34:BM35,BU34:BU35,BW34:BW35,CE34:CE35,CM34:CM35,CU34:CU35,DB34:DB35,DI34:DI35,DO34:DO35,DU34:DU35,EB34:EB35,EH34:EH35,EO34:EO35,EU34:EU35,FB34:FB35,FI34:FI35,FO34:FO35,FU34:FU35,GA34:GA35,GH34:GH35,GO34:GO35,GV34:GV35)</f>
        <v>11432731.65</v>
      </c>
      <c r="J35" s="40">
        <f>SUM(AA34:AA35,AI34:AI35,AQ34:AQ35,AY34:AY35,BG34:BG35,BO34:BO35,BY34:BY35,CG34:CG35,CO34:CO35,CW34:CW35,DD34:DD35,DK34:DK35,DQ34:DQ35,DW34:DW35,ED34:ED35,EJ34:EJ35,EQ34:EQ35,EW34:EW35,FD34:FD35,FK34:FK35,FQ34:FQ35,FW34:FW35,GC34:GC35,GJ34:GJ35,GQ34:GQ35,GX34:GX35)</f>
        <v>91374927.5</v>
      </c>
      <c r="K35" s="40">
        <f>SUM(AB34:AB35,AJ34,AJ35,BZ34:BZ35,CH34:CH35,CP34:CP35,CX34:CX35,DE34:DE35,DX34:DX35,EK34:EK35,EX34:EX35,FE34:FE35,GD34:GD35,GK34:GK35,GR34:GR35,GY34:GY35)</f>
        <v>250937268.34999999</v>
      </c>
      <c r="L35" s="40">
        <f>SUM(AK34,AK35,BA34:BA35,BI34:BI35,BQ34:BQ35,CA34:CA35,CI34:CI35,CQ34:CQ35)</f>
        <v>0</v>
      </c>
      <c r="M35" s="40">
        <f>SUM(I35:L35)</f>
        <v>353744927.5</v>
      </c>
      <c r="O35" s="84">
        <v>49125</v>
      </c>
      <c r="P35" s="84"/>
      <c r="Q35" s="84">
        <v>49110</v>
      </c>
      <c r="R35" s="40">
        <f t="shared" si="34"/>
        <v>2889956.6</v>
      </c>
      <c r="S35" s="40">
        <f t="shared" si="35"/>
        <v>45632401.25</v>
      </c>
      <c r="T35" s="40">
        <f t="shared" si="36"/>
        <v>93380043.400000006</v>
      </c>
      <c r="U35" s="40">
        <f t="shared" si="37"/>
        <v>0</v>
      </c>
      <c r="V35" s="40">
        <f t="shared" si="2"/>
        <v>141902401.25</v>
      </c>
      <c r="X35" s="84">
        <v>49110</v>
      </c>
      <c r="Y35" s="40"/>
      <c r="Z35" s="100"/>
      <c r="AA35" s="40"/>
      <c r="AB35" s="40"/>
      <c r="AC35" s="40"/>
      <c r="AD35" s="40">
        <f t="shared" si="3"/>
        <v>0</v>
      </c>
      <c r="AF35" s="84">
        <v>49110</v>
      </c>
      <c r="AG35" s="40"/>
      <c r="AH35" s="100"/>
      <c r="AI35" s="40">
        <v>12971900</v>
      </c>
      <c r="AJ35" s="40">
        <v>0</v>
      </c>
      <c r="AK35" s="40"/>
      <c r="AL35" s="40">
        <f t="shared" si="4"/>
        <v>12971900</v>
      </c>
      <c r="AN35" s="84">
        <v>49110</v>
      </c>
      <c r="AO35" s="40"/>
      <c r="AP35" s="100"/>
      <c r="AQ35" s="40">
        <f t="shared" si="41"/>
        <v>0</v>
      </c>
      <c r="AR35" s="40">
        <v>0</v>
      </c>
      <c r="AS35" s="40"/>
      <c r="AT35" s="40">
        <f t="shared" si="5"/>
        <v>0</v>
      </c>
      <c r="AV35" s="84">
        <v>49110</v>
      </c>
      <c r="AW35" s="40">
        <v>0</v>
      </c>
      <c r="AX35" s="100"/>
      <c r="AY35" s="40">
        <f t="shared" si="6"/>
        <v>1637750</v>
      </c>
      <c r="AZ35" s="40">
        <v>0</v>
      </c>
      <c r="BA35" s="40"/>
      <c r="BB35" s="40">
        <f t="shared" si="7"/>
        <v>1637750</v>
      </c>
      <c r="BD35" s="84">
        <v>49110</v>
      </c>
      <c r="BE35" s="40">
        <v>0</v>
      </c>
      <c r="BF35" s="100"/>
      <c r="BG35" s="40">
        <f t="shared" si="8"/>
        <v>0</v>
      </c>
      <c r="BH35" s="40">
        <v>0</v>
      </c>
      <c r="BI35" s="40"/>
      <c r="BJ35" s="40">
        <f t="shared" si="9"/>
        <v>0</v>
      </c>
      <c r="BL35" s="84">
        <v>49110</v>
      </c>
      <c r="BM35" s="40">
        <v>0</v>
      </c>
      <c r="BN35" s="100"/>
      <c r="BO35" s="40">
        <f t="shared" si="42"/>
        <v>0</v>
      </c>
      <c r="BP35" s="40">
        <v>0</v>
      </c>
      <c r="BQ35" s="40"/>
      <c r="BR35" s="40">
        <f t="shared" si="11"/>
        <v>0</v>
      </c>
      <c r="BT35" s="84">
        <v>49110</v>
      </c>
      <c r="BU35" s="40"/>
      <c r="BV35" s="100"/>
      <c r="BW35" s="40"/>
      <c r="BX35" s="100"/>
      <c r="BY35" s="40">
        <f t="shared" si="12"/>
        <v>19862625</v>
      </c>
      <c r="BZ35" s="40"/>
      <c r="CA35" s="40"/>
      <c r="CB35" s="40">
        <f t="shared" si="13"/>
        <v>19862625</v>
      </c>
      <c r="CD35" s="84">
        <v>49110</v>
      </c>
      <c r="CE35" s="40"/>
      <c r="CF35" s="100"/>
      <c r="CG35" s="40"/>
      <c r="CH35" s="40"/>
      <c r="CI35" s="40"/>
      <c r="CJ35" s="40">
        <f t="shared" si="14"/>
        <v>0</v>
      </c>
      <c r="CL35" s="84">
        <v>49110</v>
      </c>
      <c r="CM35" s="40">
        <v>0</v>
      </c>
      <c r="CO35" s="40">
        <v>4750125</v>
      </c>
      <c r="CP35" s="40">
        <v>0</v>
      </c>
      <c r="CQ35" s="40"/>
      <c r="CR35" s="40">
        <f t="shared" si="15"/>
        <v>4750125</v>
      </c>
      <c r="CT35" s="84">
        <v>49110</v>
      </c>
      <c r="CU35" s="40">
        <v>0</v>
      </c>
      <c r="CV35" s="100"/>
      <c r="CW35" s="40">
        <v>1499751.25</v>
      </c>
      <c r="CX35" s="40">
        <v>0</v>
      </c>
      <c r="CY35" s="40">
        <f t="shared" si="16"/>
        <v>1499751.25</v>
      </c>
      <c r="DA35" s="84">
        <v>49110</v>
      </c>
      <c r="DB35" s="40">
        <v>0</v>
      </c>
      <c r="DC35" s="40"/>
      <c r="DD35" s="40">
        <v>3425625</v>
      </c>
      <c r="DE35" s="40">
        <v>0</v>
      </c>
      <c r="DF35" s="40">
        <f t="shared" si="17"/>
        <v>3425625</v>
      </c>
      <c r="DH35" s="84">
        <v>49110</v>
      </c>
      <c r="DI35" s="40">
        <v>580000</v>
      </c>
      <c r="DJ35" s="100">
        <v>0.05</v>
      </c>
      <c r="DK35" s="40">
        <v>1484625</v>
      </c>
      <c r="DL35" s="40">
        <f t="shared" si="18"/>
        <v>2064625</v>
      </c>
      <c r="DN35" s="84">
        <v>49110</v>
      </c>
      <c r="DO35" s="40">
        <v>0</v>
      </c>
      <c r="DP35" s="86">
        <v>0</v>
      </c>
      <c r="DQ35" s="40">
        <f t="shared" si="19"/>
        <v>0</v>
      </c>
      <c r="DR35" s="40">
        <f t="shared" si="20"/>
        <v>0</v>
      </c>
      <c r="DT35" s="84">
        <v>49110</v>
      </c>
      <c r="DU35" s="40">
        <v>0</v>
      </c>
      <c r="DV35" s="86">
        <v>0</v>
      </c>
      <c r="DW35" s="40"/>
      <c r="DX35" s="40">
        <v>0</v>
      </c>
      <c r="DY35" s="40">
        <f t="shared" si="21"/>
        <v>0</v>
      </c>
      <c r="EA35" s="84">
        <v>49110</v>
      </c>
      <c r="EC35" s="86"/>
      <c r="EG35" s="84">
        <v>49110</v>
      </c>
      <c r="EH35" s="40"/>
      <c r="EI35" s="86"/>
      <c r="EJ35" s="40"/>
      <c r="EK35" s="40">
        <v>0</v>
      </c>
      <c r="EL35" s="40">
        <f t="shared" si="22"/>
        <v>0</v>
      </c>
      <c r="EN35" s="84">
        <v>49110</v>
      </c>
      <c r="EO35" s="40"/>
      <c r="EP35" s="86"/>
      <c r="EQ35" s="40"/>
      <c r="ER35" s="40">
        <f t="shared" si="23"/>
        <v>0</v>
      </c>
      <c r="ET35" s="84">
        <v>49110</v>
      </c>
      <c r="EU35" s="40">
        <v>2309956.6</v>
      </c>
      <c r="EV35" s="86"/>
      <c r="EW35" s="40">
        <v>0</v>
      </c>
      <c r="EX35" s="40">
        <v>93380043.400000006</v>
      </c>
      <c r="EY35" s="40">
        <f t="shared" si="24"/>
        <v>95690000</v>
      </c>
      <c r="FA35" s="84">
        <v>49110</v>
      </c>
      <c r="FC35" s="86"/>
      <c r="FF35" s="40">
        <f t="shared" si="25"/>
        <v>0</v>
      </c>
      <c r="FH35" s="84">
        <v>49110</v>
      </c>
      <c r="FN35" s="84">
        <v>49110</v>
      </c>
      <c r="FR35" s="40">
        <f t="shared" si="27"/>
        <v>0</v>
      </c>
      <c r="FT35" s="84">
        <v>49110</v>
      </c>
      <c r="FX35" s="40">
        <f t="shared" si="29"/>
        <v>0</v>
      </c>
      <c r="FZ35" s="84">
        <v>49110</v>
      </c>
      <c r="GE35" s="40">
        <f t="shared" si="30"/>
        <v>0</v>
      </c>
      <c r="GG35" s="84">
        <v>49110</v>
      </c>
      <c r="GL35" s="40">
        <f t="shared" si="31"/>
        <v>0</v>
      </c>
      <c r="GN35" s="84">
        <v>49110</v>
      </c>
      <c r="GS35" s="40">
        <f t="shared" si="32"/>
        <v>0</v>
      </c>
      <c r="GU35" s="84">
        <v>49110</v>
      </c>
      <c r="GZ35" s="40">
        <f t="shared" si="33"/>
        <v>0</v>
      </c>
    </row>
    <row r="36" spans="1:208" x14ac:dyDescent="0.25">
      <c r="A36" s="117">
        <f t="shared" si="38"/>
        <v>53858</v>
      </c>
      <c r="B36" s="84">
        <f t="shared" si="39"/>
        <v>53873</v>
      </c>
      <c r="C36" s="85">
        <f t="shared" si="0"/>
        <v>382569402.5</v>
      </c>
      <c r="D36" s="40">
        <f t="shared" si="1"/>
        <v>0</v>
      </c>
      <c r="F36" s="84">
        <v>49309</v>
      </c>
      <c r="G36" s="84"/>
      <c r="H36" s="84">
        <v>49293</v>
      </c>
      <c r="I36" s="40"/>
      <c r="O36" s="84">
        <v>49309</v>
      </c>
      <c r="P36" s="84"/>
      <c r="Q36" s="84">
        <v>49293</v>
      </c>
      <c r="R36" s="40">
        <f t="shared" si="34"/>
        <v>8301795.1500000004</v>
      </c>
      <c r="S36" s="40">
        <f t="shared" si="35"/>
        <v>45617901.25</v>
      </c>
      <c r="T36" s="40">
        <f t="shared" si="36"/>
        <v>158013204.84999999</v>
      </c>
      <c r="U36" s="40">
        <f t="shared" si="37"/>
        <v>0</v>
      </c>
      <c r="V36" s="40">
        <f t="shared" si="2"/>
        <v>211932901.25</v>
      </c>
      <c r="X36" s="84">
        <v>49293</v>
      </c>
      <c r="Y36" s="40"/>
      <c r="Z36" s="100"/>
      <c r="AA36" s="40"/>
      <c r="AB36" s="40"/>
      <c r="AC36" s="40"/>
      <c r="AD36" s="40">
        <f t="shared" si="3"/>
        <v>0</v>
      </c>
      <c r="AF36" s="84">
        <v>49293</v>
      </c>
      <c r="AG36" s="40"/>
      <c r="AH36" s="100"/>
      <c r="AI36" s="40">
        <v>12971900</v>
      </c>
      <c r="AJ36" s="40">
        <v>0</v>
      </c>
      <c r="AK36" s="40"/>
      <c r="AL36" s="40">
        <f t="shared" si="4"/>
        <v>12971900</v>
      </c>
      <c r="AN36" s="84">
        <v>49293</v>
      </c>
      <c r="AO36" s="40"/>
      <c r="AP36" s="100"/>
      <c r="AQ36" s="40">
        <f t="shared" si="41"/>
        <v>0</v>
      </c>
      <c r="AR36" s="40">
        <v>0</v>
      </c>
      <c r="AS36" s="40"/>
      <c r="AT36" s="40">
        <f t="shared" si="5"/>
        <v>0</v>
      </c>
      <c r="AV36" s="84">
        <v>49293</v>
      </c>
      <c r="AW36" s="40">
        <v>0</v>
      </c>
      <c r="AX36" s="100"/>
      <c r="AY36" s="40">
        <f t="shared" si="6"/>
        <v>1637750</v>
      </c>
      <c r="AZ36" s="40">
        <v>0</v>
      </c>
      <c r="BA36" s="40"/>
      <c r="BB36" s="40">
        <f t="shared" si="7"/>
        <v>1637750</v>
      </c>
      <c r="BD36" s="84">
        <v>49293</v>
      </c>
      <c r="BE36" s="40">
        <v>0</v>
      </c>
      <c r="BF36" s="100"/>
      <c r="BG36" s="40">
        <f t="shared" si="8"/>
        <v>0</v>
      </c>
      <c r="BH36" s="40">
        <v>0</v>
      </c>
      <c r="BI36" s="40"/>
      <c r="BJ36" s="40">
        <f t="shared" si="9"/>
        <v>0</v>
      </c>
      <c r="BL36" s="84">
        <v>49293</v>
      </c>
      <c r="BM36" s="40">
        <v>0</v>
      </c>
      <c r="BN36" s="100"/>
      <c r="BO36" s="40">
        <f t="shared" si="42"/>
        <v>0</v>
      </c>
      <c r="BP36" s="40">
        <v>0</v>
      </c>
      <c r="BQ36" s="40"/>
      <c r="BR36" s="40">
        <f t="shared" si="11"/>
        <v>0</v>
      </c>
      <c r="BT36" s="84">
        <v>49293</v>
      </c>
      <c r="BU36" s="40"/>
      <c r="BV36" s="100"/>
      <c r="BW36" s="40"/>
      <c r="BX36" s="100"/>
      <c r="BY36" s="40">
        <f t="shared" si="12"/>
        <v>19862625</v>
      </c>
      <c r="BZ36" s="40"/>
      <c r="CA36" s="40"/>
      <c r="CB36" s="40">
        <f t="shared" si="13"/>
        <v>19862625</v>
      </c>
      <c r="CD36" s="84">
        <v>49293</v>
      </c>
      <c r="CE36" s="40"/>
      <c r="CF36" s="100"/>
      <c r="CG36" s="40"/>
      <c r="CH36" s="40"/>
      <c r="CI36" s="40"/>
      <c r="CJ36" s="40">
        <f t="shared" si="14"/>
        <v>0</v>
      </c>
      <c r="CL36" s="84">
        <v>49293</v>
      </c>
      <c r="CM36" s="40">
        <v>0</v>
      </c>
      <c r="CO36" s="40">
        <v>4750125</v>
      </c>
      <c r="CP36" s="40">
        <v>0</v>
      </c>
      <c r="CQ36" s="40"/>
      <c r="CR36" s="40">
        <f t="shared" si="15"/>
        <v>4750125</v>
      </c>
      <c r="CT36" s="84">
        <v>49293</v>
      </c>
      <c r="CU36" s="40">
        <v>3160000</v>
      </c>
      <c r="CV36" s="100">
        <v>0.05</v>
      </c>
      <c r="CW36" s="40">
        <v>1499751.25</v>
      </c>
      <c r="CX36" s="40">
        <v>0</v>
      </c>
      <c r="CY36" s="40">
        <f t="shared" si="16"/>
        <v>4659751.25</v>
      </c>
      <c r="DA36" s="84">
        <v>49293</v>
      </c>
      <c r="DB36" s="40">
        <v>0</v>
      </c>
      <c r="DC36" s="40"/>
      <c r="DD36" s="40">
        <v>3425625</v>
      </c>
      <c r="DE36" s="40">
        <v>0</v>
      </c>
      <c r="DF36" s="40">
        <f t="shared" si="17"/>
        <v>3425625</v>
      </c>
      <c r="DH36" s="84">
        <v>49293</v>
      </c>
      <c r="DI36" s="40">
        <v>1460000</v>
      </c>
      <c r="DJ36" s="100">
        <v>0.05</v>
      </c>
      <c r="DK36" s="40">
        <v>1470125</v>
      </c>
      <c r="DL36" s="40">
        <f t="shared" si="18"/>
        <v>2930125</v>
      </c>
      <c r="DN36" s="84">
        <v>49293</v>
      </c>
      <c r="DO36" s="40">
        <v>0</v>
      </c>
      <c r="DP36" s="86">
        <v>0</v>
      </c>
      <c r="DQ36" s="40">
        <f t="shared" si="19"/>
        <v>0</v>
      </c>
      <c r="DR36" s="40">
        <f t="shared" si="20"/>
        <v>0</v>
      </c>
      <c r="DT36" s="84">
        <v>49293</v>
      </c>
      <c r="DU36" s="40">
        <v>0</v>
      </c>
      <c r="DV36" s="86">
        <v>0</v>
      </c>
      <c r="DW36" s="40"/>
      <c r="DX36" s="40">
        <v>0</v>
      </c>
      <c r="DY36" s="40">
        <f t="shared" si="21"/>
        <v>0</v>
      </c>
      <c r="EA36" s="84">
        <v>49293</v>
      </c>
      <c r="EC36" s="86"/>
      <c r="EG36" s="84">
        <v>49293</v>
      </c>
      <c r="EH36" s="40"/>
      <c r="EI36" s="86"/>
      <c r="EJ36" s="40"/>
      <c r="EK36" s="40">
        <v>0</v>
      </c>
      <c r="EL36" s="40">
        <f t="shared" si="22"/>
        <v>0</v>
      </c>
      <c r="EN36" s="84">
        <v>49293</v>
      </c>
      <c r="EO36" s="40"/>
      <c r="EP36" s="86"/>
      <c r="EQ36" s="40"/>
      <c r="ER36" s="40">
        <f t="shared" si="23"/>
        <v>0</v>
      </c>
      <c r="ET36" s="84">
        <v>49293</v>
      </c>
      <c r="EU36" s="40">
        <v>3681795.15</v>
      </c>
      <c r="EV36" s="86"/>
      <c r="EW36" s="40">
        <v>0</v>
      </c>
      <c r="EX36" s="40">
        <v>158013204.84999999</v>
      </c>
      <c r="EY36" s="40">
        <f t="shared" si="24"/>
        <v>161695000</v>
      </c>
      <c r="FA36" s="84">
        <v>49293</v>
      </c>
      <c r="FC36" s="86"/>
      <c r="FF36" s="40">
        <f t="shared" si="25"/>
        <v>0</v>
      </c>
      <c r="FH36" s="84">
        <v>49293</v>
      </c>
      <c r="FN36" s="84">
        <v>49293</v>
      </c>
      <c r="FR36" s="40">
        <f t="shared" si="27"/>
        <v>0</v>
      </c>
      <c r="FT36" s="84">
        <v>49293</v>
      </c>
      <c r="FX36" s="40">
        <f t="shared" si="29"/>
        <v>0</v>
      </c>
      <c r="FZ36" s="84">
        <v>49293</v>
      </c>
      <c r="GE36" s="40">
        <f t="shared" si="30"/>
        <v>0</v>
      </c>
      <c r="GG36" s="84">
        <v>49293</v>
      </c>
      <c r="GL36" s="40">
        <f t="shared" si="31"/>
        <v>0</v>
      </c>
      <c r="GN36" s="84">
        <v>49293</v>
      </c>
      <c r="GS36" s="40">
        <f t="shared" si="32"/>
        <v>0</v>
      </c>
      <c r="GU36" s="84">
        <v>49293</v>
      </c>
      <c r="GZ36" s="40">
        <f t="shared" si="33"/>
        <v>0</v>
      </c>
    </row>
    <row r="37" spans="1:208" x14ac:dyDescent="0.25">
      <c r="A37" s="117">
        <f t="shared" si="38"/>
        <v>54224</v>
      </c>
      <c r="B37" s="84">
        <f t="shared" si="39"/>
        <v>54239</v>
      </c>
      <c r="C37" s="85">
        <f t="shared" si="0"/>
        <v>382572268.75</v>
      </c>
      <c r="D37" s="40">
        <f t="shared" si="1"/>
        <v>0</v>
      </c>
      <c r="F37" s="84">
        <v>49490</v>
      </c>
      <c r="G37" s="84"/>
      <c r="H37" s="84">
        <v>49475</v>
      </c>
      <c r="I37" s="40">
        <f>SUM(Y36:Y37,AG36:AG37,AO36:AO37,AW36:AW37,BE36:BE37,BM36:BM37,BU36:BU37,BW36:BW37,CE36:CE37,CM36:CM37,CU36:CU37,DB36:DB37,DI36:DI37,DO36:DO37,DU36:DU37,EB36:EB37,EH36:EH37,EO36:EO37,EU36:EU37,FB36:FB37,FI36:FI37,FO36:FO37,FU36:FU37,GA36:GA37,GH36:GH37,GO36:GO37,GV36:GV37)</f>
        <v>10987216.35</v>
      </c>
      <c r="J37" s="40">
        <f>SUM(AA36:AA37,AI36:AI37,AQ36:AQ37,AY36:AY37,BG36:BG37,BO36:BO37,BY36:BY37,CG36:CG37,CO36:CO37,CW36:CW37,DD36:DD37,DK36:DK37,DQ36:DQ37,DW36:DW37,ED36:ED37,EJ36:EJ37,EQ36:EQ37,EW36:EW37,FD36:FD37,FK36:FK37,FQ36:FQ37,FW36:FW37,GC36:GC37,GJ36:GJ37,GQ36:GQ37,GX36:GX37)</f>
        <v>91120302.5</v>
      </c>
      <c r="K37" s="40">
        <f>SUM(AB36:AB37,AJ36,AJ37,BZ36:BZ37,CH36:CH37,CP36:CP37,CX36:CX37,DE36:DE37,DX36:DX37,EK36:EK37,EX36:EX37,FE36:FE37,GD36:GD37,GK36:GK37,GR36:GR37,GY36:GY37)</f>
        <v>251647783.64999998</v>
      </c>
      <c r="L37" s="40">
        <f>SUM(AK36,AK37,BA36:BA37,BI36:BI37,BQ36:BQ37,CA36:CA37,CI36:CI37,CQ36:CQ37)</f>
        <v>0</v>
      </c>
      <c r="M37" s="40">
        <f>SUM(I37:L37)</f>
        <v>353755302.5</v>
      </c>
      <c r="O37" s="84">
        <v>49490</v>
      </c>
      <c r="P37" s="84"/>
      <c r="Q37" s="84">
        <v>49475</v>
      </c>
      <c r="R37" s="40">
        <f t="shared" si="34"/>
        <v>2685421.2</v>
      </c>
      <c r="S37" s="40">
        <f t="shared" si="35"/>
        <v>45502401.25</v>
      </c>
      <c r="T37" s="40">
        <f t="shared" si="36"/>
        <v>93634578.799999997</v>
      </c>
      <c r="U37" s="40">
        <f t="shared" si="37"/>
        <v>0</v>
      </c>
      <c r="V37" s="40">
        <f t="shared" si="2"/>
        <v>141822401.25</v>
      </c>
      <c r="X37" s="84">
        <v>49475</v>
      </c>
      <c r="Y37" s="40"/>
      <c r="Z37" s="100"/>
      <c r="AA37" s="40"/>
      <c r="AB37" s="40"/>
      <c r="AC37" s="40"/>
      <c r="AD37" s="40">
        <f t="shared" si="3"/>
        <v>0</v>
      </c>
      <c r="AF37" s="84">
        <v>49475</v>
      </c>
      <c r="AG37" s="40"/>
      <c r="AH37" s="100"/>
      <c r="AI37" s="40">
        <v>12971900</v>
      </c>
      <c r="AJ37" s="40">
        <v>0</v>
      </c>
      <c r="AK37" s="40"/>
      <c r="AL37" s="40">
        <f t="shared" si="4"/>
        <v>12971900</v>
      </c>
      <c r="AN37" s="84">
        <v>49475</v>
      </c>
      <c r="AO37" s="40"/>
      <c r="AP37" s="100"/>
      <c r="AQ37" s="40">
        <f t="shared" si="41"/>
        <v>0</v>
      </c>
      <c r="AR37" s="40">
        <v>0</v>
      </c>
      <c r="AS37" s="40"/>
      <c r="AT37" s="40">
        <f t="shared" si="5"/>
        <v>0</v>
      </c>
      <c r="AV37" s="84">
        <v>49475</v>
      </c>
      <c r="AW37" s="40">
        <v>0</v>
      </c>
      <c r="AX37" s="100"/>
      <c r="AY37" s="40">
        <f t="shared" si="6"/>
        <v>1637750</v>
      </c>
      <c r="AZ37" s="40">
        <v>0</v>
      </c>
      <c r="BA37" s="40"/>
      <c r="BB37" s="40">
        <f t="shared" si="7"/>
        <v>1637750</v>
      </c>
      <c r="BD37" s="84">
        <v>49475</v>
      </c>
      <c r="BE37" s="40">
        <v>0</v>
      </c>
      <c r="BF37" s="100"/>
      <c r="BG37" s="40">
        <f t="shared" si="8"/>
        <v>0</v>
      </c>
      <c r="BH37" s="40">
        <v>0</v>
      </c>
      <c r="BI37" s="40"/>
      <c r="BJ37" s="40">
        <f t="shared" si="9"/>
        <v>0</v>
      </c>
      <c r="BL37" s="84">
        <v>49475</v>
      </c>
      <c r="BM37" s="40">
        <v>0</v>
      </c>
      <c r="BN37" s="100"/>
      <c r="BO37" s="40">
        <f t="shared" si="42"/>
        <v>0</v>
      </c>
      <c r="BP37" s="40">
        <v>0</v>
      </c>
      <c r="BQ37" s="40"/>
      <c r="BR37" s="40">
        <f t="shared" si="11"/>
        <v>0</v>
      </c>
      <c r="BT37" s="84">
        <v>49475</v>
      </c>
      <c r="BU37" s="40"/>
      <c r="BV37" s="100"/>
      <c r="BW37" s="40"/>
      <c r="BX37" s="100"/>
      <c r="BY37" s="40">
        <f t="shared" si="12"/>
        <v>19862625</v>
      </c>
      <c r="BZ37" s="40"/>
      <c r="CA37" s="40"/>
      <c r="CB37" s="40">
        <f t="shared" si="13"/>
        <v>19862625</v>
      </c>
      <c r="CD37" s="84">
        <v>49475</v>
      </c>
      <c r="CE37" s="40"/>
      <c r="CF37" s="100"/>
      <c r="CG37" s="40"/>
      <c r="CH37" s="40"/>
      <c r="CI37" s="40"/>
      <c r="CJ37" s="40">
        <f t="shared" si="14"/>
        <v>0</v>
      </c>
      <c r="CL37" s="84">
        <v>49475</v>
      </c>
      <c r="CM37" s="40">
        <v>0</v>
      </c>
      <c r="CO37" s="40">
        <v>4750125</v>
      </c>
      <c r="CP37" s="40">
        <v>0</v>
      </c>
      <c r="CQ37" s="40"/>
      <c r="CR37" s="40">
        <f t="shared" si="15"/>
        <v>4750125</v>
      </c>
      <c r="CT37" s="84">
        <v>49475</v>
      </c>
      <c r="CU37" s="40">
        <v>0</v>
      </c>
      <c r="CV37" s="100"/>
      <c r="CW37" s="40">
        <v>1420751.25</v>
      </c>
      <c r="CX37" s="40">
        <v>0</v>
      </c>
      <c r="CY37" s="40">
        <f t="shared" si="16"/>
        <v>1420751.25</v>
      </c>
      <c r="DA37" s="84">
        <v>49475</v>
      </c>
      <c r="DB37" s="40">
        <v>0</v>
      </c>
      <c r="DC37" s="40"/>
      <c r="DD37" s="40">
        <v>3425625</v>
      </c>
      <c r="DE37" s="40">
        <v>0</v>
      </c>
      <c r="DF37" s="40">
        <f t="shared" si="17"/>
        <v>3425625</v>
      </c>
      <c r="DH37" s="84">
        <v>49475</v>
      </c>
      <c r="DI37" s="40">
        <v>630000</v>
      </c>
      <c r="DJ37" s="100">
        <v>0.05</v>
      </c>
      <c r="DK37" s="40">
        <v>1433625</v>
      </c>
      <c r="DL37" s="40">
        <f t="shared" si="18"/>
        <v>2063625</v>
      </c>
      <c r="DN37" s="84">
        <v>49475</v>
      </c>
      <c r="DO37" s="40">
        <v>0</v>
      </c>
      <c r="DP37" s="86">
        <v>0</v>
      </c>
      <c r="DQ37" s="40">
        <f t="shared" si="19"/>
        <v>0</v>
      </c>
      <c r="DR37" s="40">
        <f t="shared" si="20"/>
        <v>0</v>
      </c>
      <c r="DT37" s="84">
        <v>49475</v>
      </c>
      <c r="DU37" s="40">
        <v>0</v>
      </c>
      <c r="DV37" s="86">
        <v>0</v>
      </c>
      <c r="DW37" s="40"/>
      <c r="DX37" s="40">
        <v>0</v>
      </c>
      <c r="DY37" s="40">
        <f t="shared" si="21"/>
        <v>0</v>
      </c>
      <c r="EA37" s="84">
        <v>49475</v>
      </c>
      <c r="EC37" s="86"/>
      <c r="EG37" s="84">
        <v>49475</v>
      </c>
      <c r="EH37" s="40"/>
      <c r="EI37" s="86"/>
      <c r="EJ37" s="40"/>
      <c r="EK37" s="40">
        <v>0</v>
      </c>
      <c r="EL37" s="40">
        <f t="shared" si="22"/>
        <v>0</v>
      </c>
      <c r="EN37" s="84">
        <v>49475</v>
      </c>
      <c r="EO37" s="40"/>
      <c r="EP37" s="86"/>
      <c r="EQ37" s="40"/>
      <c r="ER37" s="40">
        <f t="shared" si="23"/>
        <v>0</v>
      </c>
      <c r="ET37" s="84">
        <v>49475</v>
      </c>
      <c r="EU37" s="40">
        <v>2055421.2</v>
      </c>
      <c r="EV37" s="86"/>
      <c r="EW37" s="40">
        <v>0</v>
      </c>
      <c r="EX37" s="40">
        <v>93634578.799999997</v>
      </c>
      <c r="EY37" s="40">
        <f t="shared" si="24"/>
        <v>95690000</v>
      </c>
      <c r="FA37" s="84">
        <v>49475</v>
      </c>
      <c r="FC37" s="86"/>
      <c r="FF37" s="40">
        <f t="shared" si="25"/>
        <v>0</v>
      </c>
      <c r="FH37" s="84">
        <v>49475</v>
      </c>
      <c r="FN37" s="84">
        <v>49475</v>
      </c>
      <c r="FR37" s="40">
        <f t="shared" si="27"/>
        <v>0</v>
      </c>
      <c r="FT37" s="84">
        <v>49475</v>
      </c>
      <c r="FX37" s="40">
        <f t="shared" si="29"/>
        <v>0</v>
      </c>
      <c r="FZ37" s="84">
        <v>49475</v>
      </c>
      <c r="GE37" s="40">
        <f t="shared" si="30"/>
        <v>0</v>
      </c>
      <c r="GG37" s="84">
        <v>49475</v>
      </c>
      <c r="GL37" s="40">
        <f t="shared" si="31"/>
        <v>0</v>
      </c>
      <c r="GN37" s="84">
        <v>49475</v>
      </c>
      <c r="GS37" s="40">
        <f t="shared" si="32"/>
        <v>0</v>
      </c>
      <c r="GU37" s="84">
        <v>49475</v>
      </c>
      <c r="GZ37" s="40">
        <f t="shared" si="33"/>
        <v>0</v>
      </c>
    </row>
    <row r="38" spans="1:208" x14ac:dyDescent="0.25">
      <c r="A38" s="117">
        <f t="shared" si="38"/>
        <v>54589</v>
      </c>
      <c r="B38" s="84">
        <f t="shared" si="39"/>
        <v>54604</v>
      </c>
      <c r="C38" s="85">
        <f t="shared" si="0"/>
        <v>382571734.30000001</v>
      </c>
      <c r="D38" s="40">
        <f t="shared" si="1"/>
        <v>0</v>
      </c>
      <c r="F38" s="84">
        <v>49674</v>
      </c>
      <c r="G38" s="84"/>
      <c r="H38" s="84">
        <v>49658</v>
      </c>
      <c r="I38" s="40"/>
      <c r="O38" s="84">
        <v>49674</v>
      </c>
      <c r="P38" s="84"/>
      <c r="Q38" s="84">
        <v>49658</v>
      </c>
      <c r="R38" s="40">
        <f t="shared" si="34"/>
        <v>16618870.300000001</v>
      </c>
      <c r="S38" s="40">
        <f t="shared" si="35"/>
        <v>45486651.25</v>
      </c>
      <c r="T38" s="40">
        <f t="shared" si="36"/>
        <v>164171129.69999999</v>
      </c>
      <c r="U38" s="40">
        <f t="shared" si="37"/>
        <v>0</v>
      </c>
      <c r="V38" s="40">
        <f t="shared" si="2"/>
        <v>226276651.25</v>
      </c>
      <c r="X38" s="84">
        <v>49658</v>
      </c>
      <c r="Y38" s="40"/>
      <c r="Z38" s="100"/>
      <c r="AA38" s="40"/>
      <c r="AB38" s="40"/>
      <c r="AC38" s="40"/>
      <c r="AD38" s="40">
        <f t="shared" si="3"/>
        <v>0</v>
      </c>
      <c r="AF38" s="84">
        <v>49658</v>
      </c>
      <c r="AG38" s="40">
        <v>10063161.25</v>
      </c>
      <c r="AH38" s="100">
        <v>2.5600000000000001E-2</v>
      </c>
      <c r="AI38" s="40">
        <v>12971900</v>
      </c>
      <c r="AJ38" s="40">
        <v>4211838.75</v>
      </c>
      <c r="AK38" s="40"/>
      <c r="AL38" s="40">
        <f t="shared" si="4"/>
        <v>27246900</v>
      </c>
      <c r="AN38" s="84">
        <v>49658</v>
      </c>
      <c r="AO38" s="40"/>
      <c r="AP38" s="100"/>
      <c r="AQ38" s="40">
        <f t="shared" si="41"/>
        <v>0</v>
      </c>
      <c r="AR38" s="40">
        <v>0</v>
      </c>
      <c r="AS38" s="40"/>
      <c r="AT38" s="40">
        <f t="shared" si="5"/>
        <v>0</v>
      </c>
      <c r="AV38" s="84">
        <v>49658</v>
      </c>
      <c r="AW38" s="40">
        <v>0</v>
      </c>
      <c r="AX38" s="100"/>
      <c r="AY38" s="40">
        <f t="shared" si="6"/>
        <v>1637750</v>
      </c>
      <c r="AZ38" s="40">
        <v>0</v>
      </c>
      <c r="BA38" s="40"/>
      <c r="BB38" s="40">
        <f t="shared" si="7"/>
        <v>1637750</v>
      </c>
      <c r="BD38" s="84">
        <v>49658</v>
      </c>
      <c r="BE38" s="40">
        <v>0</v>
      </c>
      <c r="BF38" s="100"/>
      <c r="BG38" s="40">
        <f t="shared" si="8"/>
        <v>0</v>
      </c>
      <c r="BH38" s="40">
        <v>0</v>
      </c>
      <c r="BI38" s="40"/>
      <c r="BJ38" s="40">
        <f t="shared" si="9"/>
        <v>0</v>
      </c>
      <c r="BL38" s="84">
        <v>49658</v>
      </c>
      <c r="BM38" s="40">
        <v>0</v>
      </c>
      <c r="BN38" s="100"/>
      <c r="BO38" s="40">
        <f t="shared" si="42"/>
        <v>0</v>
      </c>
      <c r="BP38" s="40">
        <v>0</v>
      </c>
      <c r="BQ38" s="40"/>
      <c r="BR38" s="40">
        <f t="shared" si="11"/>
        <v>0</v>
      </c>
      <c r="BT38" s="84">
        <v>49658</v>
      </c>
      <c r="BU38" s="40"/>
      <c r="BV38" s="100"/>
      <c r="BW38" s="40"/>
      <c r="BX38" s="100"/>
      <c r="BY38" s="40">
        <f t="shared" si="12"/>
        <v>19862625</v>
      </c>
      <c r="BZ38" s="40"/>
      <c r="CA38" s="40"/>
      <c r="CB38" s="40">
        <f t="shared" si="13"/>
        <v>19862625</v>
      </c>
      <c r="CD38" s="84">
        <v>49658</v>
      </c>
      <c r="CE38" s="40"/>
      <c r="CF38" s="100"/>
      <c r="CG38" s="40"/>
      <c r="CH38" s="40"/>
      <c r="CI38" s="40"/>
      <c r="CJ38" s="40">
        <f t="shared" ref="CJ38:CJ69" si="43">SUM(CE38,CG38,CH38,CI38)</f>
        <v>0</v>
      </c>
      <c r="CL38" s="84">
        <v>49658</v>
      </c>
      <c r="CM38" s="40">
        <v>0</v>
      </c>
      <c r="CO38" s="40">
        <v>4750125</v>
      </c>
      <c r="CP38" s="40">
        <v>0</v>
      </c>
      <c r="CQ38" s="40"/>
      <c r="CR38" s="40">
        <f t="shared" si="15"/>
        <v>4750125</v>
      </c>
      <c r="CT38" s="84">
        <v>49658</v>
      </c>
      <c r="CU38" s="40">
        <v>1763151.4</v>
      </c>
      <c r="CV38" s="100">
        <v>4.7E-2</v>
      </c>
      <c r="CW38" s="40">
        <v>1420751.25</v>
      </c>
      <c r="CX38" s="40">
        <v>1541848.6</v>
      </c>
      <c r="CY38" s="40">
        <f t="shared" si="16"/>
        <v>4725751.25</v>
      </c>
      <c r="DA38" s="84">
        <v>49658</v>
      </c>
      <c r="DB38" s="40">
        <v>0</v>
      </c>
      <c r="DC38" s="40"/>
      <c r="DD38" s="40">
        <v>3425625</v>
      </c>
      <c r="DE38" s="40">
        <v>0</v>
      </c>
      <c r="DF38" s="40">
        <f t="shared" si="17"/>
        <v>3425625</v>
      </c>
      <c r="DH38" s="84">
        <v>49658</v>
      </c>
      <c r="DI38" s="40">
        <v>1515000</v>
      </c>
      <c r="DJ38" s="100">
        <v>0.05</v>
      </c>
      <c r="DK38" s="40">
        <v>1417875</v>
      </c>
      <c r="DL38" s="40">
        <f t="shared" si="18"/>
        <v>2932875</v>
      </c>
      <c r="DN38" s="84">
        <v>49658</v>
      </c>
      <c r="DO38" s="40">
        <v>0</v>
      </c>
      <c r="DP38" s="86">
        <v>0</v>
      </c>
      <c r="DQ38" s="40">
        <f t="shared" si="19"/>
        <v>0</v>
      </c>
      <c r="DR38" s="40">
        <f t="shared" si="20"/>
        <v>0</v>
      </c>
      <c r="DT38" s="84">
        <v>49658</v>
      </c>
      <c r="DU38" s="40">
        <v>0</v>
      </c>
      <c r="DV38" s="86">
        <v>0</v>
      </c>
      <c r="DW38" s="40"/>
      <c r="DX38" s="40">
        <v>0</v>
      </c>
      <c r="DY38" s="40">
        <f t="shared" si="21"/>
        <v>0</v>
      </c>
      <c r="EA38" s="84">
        <v>49658</v>
      </c>
      <c r="EC38" s="86"/>
      <c r="EG38" s="84">
        <v>49658</v>
      </c>
      <c r="EH38" s="40"/>
      <c r="EI38" s="86"/>
      <c r="EJ38" s="40"/>
      <c r="EK38" s="40">
        <v>0</v>
      </c>
      <c r="EL38" s="40">
        <f t="shared" si="22"/>
        <v>0</v>
      </c>
      <c r="EN38" s="84">
        <v>49658</v>
      </c>
      <c r="EO38" s="40"/>
      <c r="EP38" s="86"/>
      <c r="EQ38" s="40"/>
      <c r="ER38" s="40">
        <f t="shared" si="23"/>
        <v>0</v>
      </c>
      <c r="ET38" s="84">
        <v>49658</v>
      </c>
      <c r="EU38" s="40">
        <v>3277557.65</v>
      </c>
      <c r="EV38" s="86"/>
      <c r="EW38" s="40">
        <v>0</v>
      </c>
      <c r="EX38" s="40">
        <v>158417442.34999999</v>
      </c>
      <c r="EY38" s="40">
        <f t="shared" si="24"/>
        <v>161695000</v>
      </c>
      <c r="FA38" s="84">
        <v>49658</v>
      </c>
      <c r="FC38" s="86"/>
      <c r="FF38" s="40">
        <f t="shared" si="25"/>
        <v>0</v>
      </c>
      <c r="FH38" s="84">
        <v>49658</v>
      </c>
      <c r="FN38" s="84">
        <v>49658</v>
      </c>
      <c r="FR38" s="40">
        <f t="shared" si="27"/>
        <v>0</v>
      </c>
      <c r="FT38" s="84">
        <v>49658</v>
      </c>
      <c r="FX38" s="40">
        <f t="shared" si="29"/>
        <v>0</v>
      </c>
      <c r="FZ38" s="84">
        <v>49658</v>
      </c>
      <c r="GE38" s="40">
        <f t="shared" si="30"/>
        <v>0</v>
      </c>
      <c r="GG38" s="84">
        <v>49658</v>
      </c>
      <c r="GL38" s="40">
        <f t="shared" si="31"/>
        <v>0</v>
      </c>
      <c r="GN38" s="84">
        <v>49658</v>
      </c>
      <c r="GS38" s="40">
        <f t="shared" si="32"/>
        <v>0</v>
      </c>
      <c r="GU38" s="84">
        <v>49658</v>
      </c>
      <c r="GZ38" s="40">
        <f t="shared" si="33"/>
        <v>0</v>
      </c>
    </row>
    <row r="39" spans="1:208" x14ac:dyDescent="0.25">
      <c r="A39" s="117">
        <f t="shared" si="38"/>
        <v>54954</v>
      </c>
      <c r="B39" s="84">
        <f t="shared" si="39"/>
        <v>54969</v>
      </c>
      <c r="C39" s="85">
        <f t="shared" si="0"/>
        <v>382570898.85000002</v>
      </c>
      <c r="D39" s="40">
        <f t="shared" si="1"/>
        <v>0</v>
      </c>
      <c r="F39" s="84">
        <v>49856</v>
      </c>
      <c r="G39" s="84"/>
      <c r="H39" s="84">
        <v>49841</v>
      </c>
      <c r="I39" s="40">
        <f>SUM(Y38:Y39,AG38:AG39,AO38:AO39,AW38:AW39,BE38:BE39,BM38:BM39,BU38:BU39,BW38:BW39,CE38:CE39,CM38:CM39,CU38:CU39,DB38:DB39,DI38:DI39,DO38:DO39,DU38:DU39,EB38:EB39,EH38:EH39,EO38:EO39,EU38:EU39,FB38:FB39,FI38:FI39,FO38:FO39,FU38:FU39,GA38:GA39,GH38:GH39,GO38:GO39,GV38:GV39)</f>
        <v>29203954.599999998</v>
      </c>
      <c r="J39" s="40">
        <f>SUM(AA38:AA39,AI38:AI39,AQ38:AQ39,AY38:AY39,BG38:BG39,BO38:BO39,BY38:BY39,CG38:CG39,CO38:CO39,CW38:CW39,DD38:DD39,DK38:DK39,DQ38:DQ39,DW38:DW39,ED38:ED39,EJ38:EJ39,EQ38:EQ39,EW38:EW39,FD38:FD39,FK38:FK39,FQ38:FQ39,FW38:FW39,GC38:GC39,GJ38:GJ39,GQ38:GQ39,GX38:GX39)</f>
        <v>90857760</v>
      </c>
      <c r="K39" s="40">
        <f>SUM(AB38:AB39,AJ38,AJ39,BZ38:BZ39,CH38:CH39,CP38:CP39,CX38:CX39,DE38:DE39,DX38:DX39,EK38:EK39,EX38:EX39,FE38:FE39,GD38:GD39,GK38:GK39,GR38:GR39,GY38:GY39)</f>
        <v>262511045.39999998</v>
      </c>
      <c r="L39" s="40">
        <f>SUM(AK38,AK39,BA38:BA39,BI38:BI39,BQ38:BQ39,CA38:CA39,CI38:CI39,CQ38:CQ39)</f>
        <v>0</v>
      </c>
      <c r="M39" s="40">
        <f>SUM(I39:L39)</f>
        <v>382572760</v>
      </c>
      <c r="O39" s="84">
        <v>49856</v>
      </c>
      <c r="P39" s="84"/>
      <c r="Q39" s="84">
        <v>49841</v>
      </c>
      <c r="R39" s="40">
        <f t="shared" si="34"/>
        <v>12585084.300000001</v>
      </c>
      <c r="S39" s="40">
        <f t="shared" si="35"/>
        <v>45371108.75</v>
      </c>
      <c r="T39" s="40">
        <f t="shared" si="36"/>
        <v>98339915.700000003</v>
      </c>
      <c r="U39" s="40">
        <f t="shared" si="37"/>
        <v>0</v>
      </c>
      <c r="V39" s="40">
        <f t="shared" si="2"/>
        <v>156296108.75</v>
      </c>
      <c r="X39" s="84">
        <v>49841</v>
      </c>
      <c r="Y39" s="40"/>
      <c r="Z39" s="100"/>
      <c r="AA39" s="40"/>
      <c r="AB39" s="40"/>
      <c r="AC39" s="40"/>
      <c r="AD39" s="40">
        <f t="shared" si="3"/>
        <v>0</v>
      </c>
      <c r="AF39" s="84">
        <v>49841</v>
      </c>
      <c r="AG39" s="40">
        <v>10070491.5</v>
      </c>
      <c r="AH39" s="100">
        <v>2.5999999999999999E-2</v>
      </c>
      <c r="AI39" s="40">
        <v>12971900</v>
      </c>
      <c r="AJ39" s="40">
        <v>4479508.5</v>
      </c>
      <c r="AK39" s="40"/>
      <c r="AL39" s="40">
        <f t="shared" si="4"/>
        <v>27521900</v>
      </c>
      <c r="AN39" s="84">
        <v>49841</v>
      </c>
      <c r="AO39" s="40"/>
      <c r="AP39" s="100"/>
      <c r="AQ39" s="40">
        <f t="shared" si="41"/>
        <v>0</v>
      </c>
      <c r="AR39" s="40">
        <v>0</v>
      </c>
      <c r="AS39" s="40"/>
      <c r="AT39" s="40">
        <f t="shared" si="5"/>
        <v>0</v>
      </c>
      <c r="AV39" s="84">
        <v>49841</v>
      </c>
      <c r="AW39" s="40">
        <v>0</v>
      </c>
      <c r="AX39" s="100"/>
      <c r="AY39" s="40">
        <f t="shared" si="6"/>
        <v>1637750</v>
      </c>
      <c r="AZ39" s="40">
        <v>0</v>
      </c>
      <c r="BA39" s="40"/>
      <c r="BB39" s="40">
        <f t="shared" si="7"/>
        <v>1637750</v>
      </c>
      <c r="BD39" s="84">
        <v>49841</v>
      </c>
      <c r="BE39" s="40">
        <v>0</v>
      </c>
      <c r="BF39" s="100"/>
      <c r="BG39" s="40">
        <f t="shared" si="8"/>
        <v>0</v>
      </c>
      <c r="BH39" s="40">
        <v>0</v>
      </c>
      <c r="BI39" s="40"/>
      <c r="BJ39" s="40">
        <f t="shared" si="9"/>
        <v>0</v>
      </c>
      <c r="BL39" s="84">
        <v>49841</v>
      </c>
      <c r="BM39" s="40">
        <v>0</v>
      </c>
      <c r="BN39" s="100"/>
      <c r="BO39" s="40">
        <f t="shared" si="42"/>
        <v>0</v>
      </c>
      <c r="BP39" s="40">
        <v>0</v>
      </c>
      <c r="BQ39" s="40"/>
      <c r="BR39" s="40">
        <f t="shared" si="11"/>
        <v>0</v>
      </c>
      <c r="BT39" s="84">
        <v>49841</v>
      </c>
      <c r="BU39" s="40"/>
      <c r="BV39" s="100"/>
      <c r="BW39" s="40"/>
      <c r="BX39" s="100"/>
      <c r="BY39" s="40">
        <f t="shared" si="12"/>
        <v>19862625</v>
      </c>
      <c r="BZ39" s="40"/>
      <c r="CA39" s="40"/>
      <c r="CB39" s="40">
        <f t="shared" si="13"/>
        <v>19862625</v>
      </c>
      <c r="CD39" s="84">
        <v>49841</v>
      </c>
      <c r="CE39" s="40"/>
      <c r="CF39" s="100"/>
      <c r="CG39" s="40"/>
      <c r="CH39" s="40"/>
      <c r="CI39" s="40"/>
      <c r="CJ39" s="40">
        <f t="shared" si="43"/>
        <v>0</v>
      </c>
      <c r="CL39" s="84">
        <v>49841</v>
      </c>
      <c r="CM39" s="40">
        <v>0</v>
      </c>
      <c r="CO39" s="40">
        <v>4750125</v>
      </c>
      <c r="CP39" s="40">
        <v>0</v>
      </c>
      <c r="CQ39" s="40"/>
      <c r="CR39" s="40">
        <f t="shared" si="15"/>
        <v>4750125</v>
      </c>
      <c r="CT39" s="84">
        <v>49841</v>
      </c>
      <c r="CU39" s="40">
        <v>0</v>
      </c>
      <c r="CV39" s="100"/>
      <c r="CW39" s="40">
        <v>1343083.75</v>
      </c>
      <c r="CX39" s="40">
        <v>0</v>
      </c>
      <c r="CY39" s="40">
        <f t="shared" si="16"/>
        <v>1343083.75</v>
      </c>
      <c r="DA39" s="84">
        <v>49841</v>
      </c>
      <c r="DB39" s="40">
        <v>0</v>
      </c>
      <c r="DC39" s="40"/>
      <c r="DD39" s="40">
        <v>3425625</v>
      </c>
      <c r="DE39" s="40">
        <v>0</v>
      </c>
      <c r="DF39" s="40">
        <f t="shared" si="17"/>
        <v>3425625</v>
      </c>
      <c r="DH39" s="84">
        <v>49841</v>
      </c>
      <c r="DI39" s="40">
        <v>685000</v>
      </c>
      <c r="DJ39" s="100">
        <v>0.05</v>
      </c>
      <c r="DK39" s="40">
        <v>1380000</v>
      </c>
      <c r="DL39" s="40">
        <f t="shared" si="18"/>
        <v>2065000</v>
      </c>
      <c r="DN39" s="84">
        <v>49841</v>
      </c>
      <c r="DO39" s="40">
        <v>0</v>
      </c>
      <c r="DP39" s="86">
        <v>0</v>
      </c>
      <c r="DQ39" s="40">
        <f t="shared" si="19"/>
        <v>0</v>
      </c>
      <c r="DR39" s="40">
        <f t="shared" si="20"/>
        <v>0</v>
      </c>
      <c r="DT39" s="84">
        <v>49841</v>
      </c>
      <c r="DU39" s="40">
        <v>0</v>
      </c>
      <c r="DV39" s="86">
        <v>0</v>
      </c>
      <c r="DW39" s="40"/>
      <c r="DX39" s="40">
        <v>0</v>
      </c>
      <c r="DY39" s="40">
        <f t="shared" si="21"/>
        <v>0</v>
      </c>
      <c r="EA39" s="84">
        <v>49841</v>
      </c>
      <c r="EC39" s="86"/>
      <c r="EG39" s="84">
        <v>49841</v>
      </c>
      <c r="EH39" s="40"/>
      <c r="EI39" s="86"/>
      <c r="EJ39" s="40"/>
      <c r="EK39" s="40">
        <v>0</v>
      </c>
      <c r="EL39" s="40">
        <f t="shared" si="22"/>
        <v>0</v>
      </c>
      <c r="EN39" s="84">
        <v>49841</v>
      </c>
      <c r="EO39" s="40"/>
      <c r="EP39" s="86"/>
      <c r="EQ39" s="40"/>
      <c r="ER39" s="40">
        <f t="shared" si="23"/>
        <v>0</v>
      </c>
      <c r="ET39" s="84">
        <v>49841</v>
      </c>
      <c r="EU39" s="40">
        <v>1829592.8</v>
      </c>
      <c r="EV39" s="86"/>
      <c r="EW39" s="40">
        <v>0</v>
      </c>
      <c r="EX39" s="40">
        <v>93860407.200000003</v>
      </c>
      <c r="EY39" s="40">
        <f t="shared" si="24"/>
        <v>95690000</v>
      </c>
      <c r="FA39" s="84">
        <v>49841</v>
      </c>
      <c r="FC39" s="86"/>
      <c r="FF39" s="40">
        <f t="shared" si="25"/>
        <v>0</v>
      </c>
      <c r="FH39" s="84">
        <v>49841</v>
      </c>
      <c r="FN39" s="84">
        <v>49841</v>
      </c>
      <c r="FR39" s="40">
        <f t="shared" si="27"/>
        <v>0</v>
      </c>
      <c r="FT39" s="84">
        <v>49841</v>
      </c>
      <c r="FX39" s="40">
        <f t="shared" si="29"/>
        <v>0</v>
      </c>
      <c r="FZ39" s="84">
        <v>49841</v>
      </c>
      <c r="GE39" s="40">
        <f t="shared" si="30"/>
        <v>0</v>
      </c>
      <c r="GG39" s="84">
        <v>49841</v>
      </c>
      <c r="GL39" s="40">
        <f t="shared" si="31"/>
        <v>0</v>
      </c>
      <c r="GN39" s="84">
        <v>49841</v>
      </c>
      <c r="GS39" s="40">
        <f t="shared" si="32"/>
        <v>0</v>
      </c>
      <c r="GU39" s="84">
        <v>49841</v>
      </c>
      <c r="GZ39" s="40">
        <f t="shared" si="33"/>
        <v>0</v>
      </c>
    </row>
    <row r="40" spans="1:208" x14ac:dyDescent="0.25">
      <c r="A40" s="117">
        <f t="shared" si="38"/>
        <v>55319</v>
      </c>
      <c r="B40" s="84">
        <f t="shared" si="39"/>
        <v>55334</v>
      </c>
      <c r="C40" s="85">
        <f t="shared" si="0"/>
        <v>382570646.5</v>
      </c>
      <c r="D40" s="40">
        <f t="shared" si="1"/>
        <v>0</v>
      </c>
      <c r="F40" s="84">
        <v>50040</v>
      </c>
      <c r="G40" s="84"/>
      <c r="H40" s="84">
        <v>50024</v>
      </c>
      <c r="I40" s="40"/>
      <c r="O40" s="84">
        <v>50040</v>
      </c>
      <c r="P40" s="84"/>
      <c r="Q40" s="84">
        <v>50024</v>
      </c>
      <c r="R40" s="40">
        <f t="shared" si="34"/>
        <v>16084237.5</v>
      </c>
      <c r="S40" s="40">
        <f t="shared" si="35"/>
        <v>45353983.75</v>
      </c>
      <c r="T40" s="40">
        <f t="shared" si="36"/>
        <v>164935762.5</v>
      </c>
      <c r="U40" s="40">
        <f t="shared" si="37"/>
        <v>0</v>
      </c>
      <c r="V40" s="40">
        <f t="shared" si="2"/>
        <v>226373983.75</v>
      </c>
      <c r="X40" s="84">
        <v>50024</v>
      </c>
      <c r="Y40" s="40"/>
      <c r="Z40" s="100"/>
      <c r="AA40" s="40"/>
      <c r="AB40" s="40"/>
      <c r="AC40" s="40"/>
      <c r="AD40" s="40">
        <f t="shared" si="3"/>
        <v>0</v>
      </c>
      <c r="AF40" s="84">
        <v>50024</v>
      </c>
      <c r="AG40" s="40">
        <v>9746084.0999999996</v>
      </c>
      <c r="AH40" s="100">
        <v>2.6100000000000002E-2</v>
      </c>
      <c r="AI40" s="40">
        <v>12971900</v>
      </c>
      <c r="AJ40" s="40">
        <v>4538915.9000000004</v>
      </c>
      <c r="AK40" s="40"/>
      <c r="AL40" s="40">
        <f t="shared" si="4"/>
        <v>27256900</v>
      </c>
      <c r="AN40" s="84">
        <v>50024</v>
      </c>
      <c r="AO40" s="40"/>
      <c r="AP40" s="100"/>
      <c r="AQ40" s="40">
        <f t="shared" si="41"/>
        <v>0</v>
      </c>
      <c r="AR40" s="40">
        <v>0</v>
      </c>
      <c r="AS40" s="40"/>
      <c r="AT40" s="40">
        <f t="shared" si="5"/>
        <v>0</v>
      </c>
      <c r="AV40" s="84">
        <v>50024</v>
      </c>
      <c r="AW40" s="40">
        <v>0</v>
      </c>
      <c r="AX40" s="100"/>
      <c r="AY40" s="40">
        <f t="shared" si="6"/>
        <v>1637750</v>
      </c>
      <c r="AZ40" s="40">
        <v>0</v>
      </c>
      <c r="BA40" s="40"/>
      <c r="BB40" s="40">
        <f t="shared" si="7"/>
        <v>1637750</v>
      </c>
      <c r="BD40" s="84">
        <v>50024</v>
      </c>
      <c r="BE40" s="40">
        <v>0</v>
      </c>
      <c r="BF40" s="100"/>
      <c r="BG40" s="40">
        <f t="shared" si="8"/>
        <v>0</v>
      </c>
      <c r="BH40" s="40">
        <v>0</v>
      </c>
      <c r="BI40" s="40"/>
      <c r="BJ40" s="40">
        <f t="shared" si="9"/>
        <v>0</v>
      </c>
      <c r="BL40" s="84">
        <v>50024</v>
      </c>
      <c r="BM40" s="40">
        <v>0</v>
      </c>
      <c r="BN40" s="100"/>
      <c r="BO40" s="40">
        <f t="shared" si="42"/>
        <v>0</v>
      </c>
      <c r="BP40" s="40">
        <v>0</v>
      </c>
      <c r="BQ40" s="40"/>
      <c r="BR40" s="40">
        <f t="shared" si="11"/>
        <v>0</v>
      </c>
      <c r="BT40" s="84">
        <v>50024</v>
      </c>
      <c r="BU40" s="40"/>
      <c r="BV40" s="100"/>
      <c r="BW40" s="40"/>
      <c r="BX40" s="100"/>
      <c r="BY40" s="40">
        <f t="shared" si="12"/>
        <v>19862625</v>
      </c>
      <c r="BZ40" s="40"/>
      <c r="CA40" s="40"/>
      <c r="CB40" s="40">
        <f t="shared" si="13"/>
        <v>19862625</v>
      </c>
      <c r="CD40" s="84">
        <v>50024</v>
      </c>
      <c r="CE40" s="40"/>
      <c r="CF40" s="100"/>
      <c r="CG40" s="40"/>
      <c r="CH40" s="40"/>
      <c r="CI40" s="40"/>
      <c r="CJ40" s="40">
        <f t="shared" si="43"/>
        <v>0</v>
      </c>
      <c r="CL40" s="84">
        <v>50024</v>
      </c>
      <c r="CM40" s="40">
        <v>0</v>
      </c>
      <c r="CO40" s="40">
        <v>4750125</v>
      </c>
      <c r="CP40" s="40">
        <v>0</v>
      </c>
      <c r="CQ40" s="40"/>
      <c r="CR40" s="40">
        <f t="shared" si="15"/>
        <v>4750125</v>
      </c>
      <c r="CT40" s="84">
        <v>50024</v>
      </c>
      <c r="CU40" s="40">
        <v>1851175.6</v>
      </c>
      <c r="CV40" s="100">
        <v>4.7E-2</v>
      </c>
      <c r="CW40" s="40">
        <v>1343083.75</v>
      </c>
      <c r="CX40" s="40">
        <v>1618824.4</v>
      </c>
      <c r="CY40" s="40">
        <f t="shared" si="16"/>
        <v>4813083.75</v>
      </c>
      <c r="DA40" s="84">
        <v>50024</v>
      </c>
      <c r="DB40" s="40">
        <v>0</v>
      </c>
      <c r="DC40" s="40"/>
      <c r="DD40" s="40">
        <v>3425625</v>
      </c>
      <c r="DE40" s="40">
        <v>0</v>
      </c>
      <c r="DF40" s="40">
        <f t="shared" si="17"/>
        <v>3425625</v>
      </c>
      <c r="DH40" s="84">
        <v>50024</v>
      </c>
      <c r="DI40" s="40">
        <v>1570000</v>
      </c>
      <c r="DJ40" s="100">
        <v>0.05</v>
      </c>
      <c r="DK40" s="40">
        <v>1362875</v>
      </c>
      <c r="DL40" s="40">
        <f t="shared" si="18"/>
        <v>2932875</v>
      </c>
      <c r="DN40" s="84">
        <v>50024</v>
      </c>
      <c r="DO40" s="40">
        <v>0</v>
      </c>
      <c r="DP40" s="86">
        <v>0</v>
      </c>
      <c r="DQ40" s="40">
        <f t="shared" si="19"/>
        <v>0</v>
      </c>
      <c r="DR40" s="40">
        <f t="shared" si="20"/>
        <v>0</v>
      </c>
      <c r="DT40" s="84">
        <v>50024</v>
      </c>
      <c r="DU40" s="40">
        <v>0</v>
      </c>
      <c r="DV40" s="86">
        <v>0</v>
      </c>
      <c r="DW40" s="40"/>
      <c r="DX40" s="40">
        <v>0</v>
      </c>
      <c r="DY40" s="40">
        <f t="shared" si="21"/>
        <v>0</v>
      </c>
      <c r="EA40" s="84">
        <v>50024</v>
      </c>
      <c r="EC40" s="86"/>
      <c r="EG40" s="84">
        <v>50024</v>
      </c>
      <c r="EH40" s="40"/>
      <c r="EI40" s="86"/>
      <c r="EJ40" s="40"/>
      <c r="EK40" s="40">
        <v>0</v>
      </c>
      <c r="EL40" s="40">
        <f t="shared" si="22"/>
        <v>0</v>
      </c>
      <c r="EN40" s="84">
        <v>50024</v>
      </c>
      <c r="EO40" s="40"/>
      <c r="EP40" s="86"/>
      <c r="EQ40" s="40"/>
      <c r="ER40" s="40">
        <f t="shared" si="23"/>
        <v>0</v>
      </c>
      <c r="ET40" s="84">
        <v>50024</v>
      </c>
      <c r="EU40" s="40">
        <v>2916977.8</v>
      </c>
      <c r="EV40" s="86"/>
      <c r="EW40" s="40">
        <v>0</v>
      </c>
      <c r="EX40" s="40">
        <v>158778022.19999999</v>
      </c>
      <c r="EY40" s="40">
        <f t="shared" si="24"/>
        <v>161695000</v>
      </c>
      <c r="FA40" s="84">
        <v>50024</v>
      </c>
      <c r="FC40" s="86"/>
      <c r="FF40" s="40">
        <f t="shared" si="25"/>
        <v>0</v>
      </c>
      <c r="FH40" s="84">
        <v>50024</v>
      </c>
      <c r="FN40" s="84">
        <v>50024</v>
      </c>
      <c r="FR40" s="40">
        <f t="shared" si="27"/>
        <v>0</v>
      </c>
      <c r="FT40" s="84">
        <v>50024</v>
      </c>
      <c r="FX40" s="40">
        <f t="shared" si="29"/>
        <v>0</v>
      </c>
      <c r="FZ40" s="84">
        <v>50024</v>
      </c>
      <c r="GE40" s="40">
        <f t="shared" si="30"/>
        <v>0</v>
      </c>
      <c r="GG40" s="84">
        <v>50024</v>
      </c>
      <c r="GL40" s="40">
        <f t="shared" si="31"/>
        <v>0</v>
      </c>
      <c r="GN40" s="84">
        <v>50024</v>
      </c>
      <c r="GS40" s="40">
        <f t="shared" si="32"/>
        <v>0</v>
      </c>
      <c r="GU40" s="84">
        <v>50024</v>
      </c>
      <c r="GZ40" s="40">
        <f t="shared" si="33"/>
        <v>0</v>
      </c>
    </row>
    <row r="41" spans="1:208" x14ac:dyDescent="0.25">
      <c r="A41" s="117">
        <f t="shared" si="38"/>
        <v>55685</v>
      </c>
      <c r="B41" s="84">
        <f t="shared" si="39"/>
        <v>55700</v>
      </c>
      <c r="C41" s="85">
        <f t="shared" si="0"/>
        <v>382572614.5</v>
      </c>
      <c r="D41" s="40">
        <f t="shared" si="1"/>
        <v>0</v>
      </c>
      <c r="F41" s="84">
        <v>50221</v>
      </c>
      <c r="G41" s="84"/>
      <c r="H41" s="84">
        <v>50206</v>
      </c>
      <c r="I41" s="40">
        <f>SUM(Y40:Y41,AG40:AG41,AO40:AO41,AW40:AW41,BE40:BE41,BM40:BM41,BU40:BU41,BW40:BW41,CE40:CE41,CM40:CM41,CU40:CU41,DB40:DB41,DI40:DI41,DO40:DO41,DU40:DU41,EB40:EB41,EH40:EH41,EO40:EO41,EU40:EU41,FB40:FB41,FI40:FI41,FO40:FO41,FU40:FU41,GA40:GA41,GH40:GH41,GO40:GO41,GV40:GV41)</f>
        <v>28197726.700000003</v>
      </c>
      <c r="J41" s="40">
        <f>SUM(AA40:AA41,AI40:AI41,AQ40:AQ41,AY40:AY41,BG40:BG41,BO40:BO41,BY40:BY41,CG40:CG41,CO40:CO41,CW40:CW41,DD40:DD41,DK40:DK41,DQ40:DQ41,DW40:DW41,ED40:ED41,EJ40:EJ41,EQ40:EQ41,EW40:EW41,FD40:FD41,FK40:FK41,FQ40:FQ41,FW40:FW41,GC40:GC41,GJ40:GJ41,GQ40:GQ41,GX40:GX41)</f>
        <v>90587172.5</v>
      </c>
      <c r="K41" s="40">
        <f>SUM(AB40:AB41,AJ40,AJ41,BZ40:BZ41,CH40:CH41,CP40:CP41,CX40:CX41,DE40:DE41,DX40:DX41,EK40:EK41,EX40:EX41,FE40:FE41,GD40:GD41,GK40:GK41,GR40:GR41,GY40:GY41)</f>
        <v>263787273.30000001</v>
      </c>
      <c r="L41" s="40">
        <f>SUM(AK40,AK41,BA40:BA41,BI40:BI41,BQ40:BQ41,CA40:CA41,CI40:CI41,CQ40:CQ41)</f>
        <v>0</v>
      </c>
      <c r="M41" s="40">
        <f>SUM(I41:L41)</f>
        <v>382572172.5</v>
      </c>
      <c r="O41" s="84">
        <v>50221</v>
      </c>
      <c r="P41" s="84"/>
      <c r="Q41" s="84">
        <v>50206</v>
      </c>
      <c r="R41" s="40">
        <f t="shared" si="34"/>
        <v>12113489.200000001</v>
      </c>
      <c r="S41" s="40">
        <f t="shared" si="35"/>
        <v>45233188.75</v>
      </c>
      <c r="T41" s="40">
        <f t="shared" si="36"/>
        <v>98851510.799999997</v>
      </c>
      <c r="U41" s="40">
        <f t="shared" si="37"/>
        <v>0</v>
      </c>
      <c r="V41" s="40">
        <f t="shared" si="2"/>
        <v>156198188.75</v>
      </c>
      <c r="X41" s="84">
        <v>50206</v>
      </c>
      <c r="Y41" s="40"/>
      <c r="Z41" s="100"/>
      <c r="AA41" s="40"/>
      <c r="AB41" s="40"/>
      <c r="AC41" s="40"/>
      <c r="AD41" s="40">
        <f t="shared" si="3"/>
        <v>0</v>
      </c>
      <c r="AF41" s="84">
        <v>50206</v>
      </c>
      <c r="AG41" s="40">
        <v>9744845.4000000004</v>
      </c>
      <c r="AH41" s="100">
        <v>2.64E-2</v>
      </c>
      <c r="AI41" s="40">
        <v>12971900</v>
      </c>
      <c r="AJ41" s="40">
        <v>4790154.5999999996</v>
      </c>
      <c r="AK41" s="40"/>
      <c r="AL41" s="40">
        <f t="shared" si="4"/>
        <v>27506900</v>
      </c>
      <c r="AN41" s="84">
        <v>50206</v>
      </c>
      <c r="AO41" s="40"/>
      <c r="AP41" s="100"/>
      <c r="AQ41" s="40">
        <f t="shared" si="41"/>
        <v>0</v>
      </c>
      <c r="AR41" s="40">
        <v>0</v>
      </c>
      <c r="AS41" s="40"/>
      <c r="AT41" s="40">
        <f t="shared" si="5"/>
        <v>0</v>
      </c>
      <c r="AV41" s="84">
        <v>50206</v>
      </c>
      <c r="AW41" s="40">
        <v>0</v>
      </c>
      <c r="AX41" s="100"/>
      <c r="AY41" s="40">
        <f t="shared" si="6"/>
        <v>1637750</v>
      </c>
      <c r="AZ41" s="40">
        <v>0</v>
      </c>
      <c r="BA41" s="40"/>
      <c r="BB41" s="40">
        <f t="shared" si="7"/>
        <v>1637750</v>
      </c>
      <c r="BD41" s="84">
        <v>50206</v>
      </c>
      <c r="BE41" s="40">
        <v>0</v>
      </c>
      <c r="BF41" s="100"/>
      <c r="BG41" s="40">
        <f t="shared" si="8"/>
        <v>0</v>
      </c>
      <c r="BH41" s="40">
        <v>0</v>
      </c>
      <c r="BI41" s="40"/>
      <c r="BJ41" s="40">
        <f t="shared" si="9"/>
        <v>0</v>
      </c>
      <c r="BL41" s="84">
        <v>50206</v>
      </c>
      <c r="BM41" s="40">
        <v>0</v>
      </c>
      <c r="BN41" s="100"/>
      <c r="BO41" s="40">
        <f t="shared" si="42"/>
        <v>0</v>
      </c>
      <c r="BP41" s="40">
        <v>0</v>
      </c>
      <c r="BQ41" s="40"/>
      <c r="BR41" s="40">
        <f t="shared" si="11"/>
        <v>0</v>
      </c>
      <c r="BT41" s="84">
        <v>50206</v>
      </c>
      <c r="BU41" s="40"/>
      <c r="BV41" s="100"/>
      <c r="BW41" s="40"/>
      <c r="BX41" s="100"/>
      <c r="BY41" s="40">
        <f t="shared" si="12"/>
        <v>19862625</v>
      </c>
      <c r="BZ41" s="40"/>
      <c r="CA41" s="40"/>
      <c r="CB41" s="40">
        <f t="shared" si="13"/>
        <v>19862625</v>
      </c>
      <c r="CD41" s="84">
        <v>50206</v>
      </c>
      <c r="CE41" s="40"/>
      <c r="CF41" s="100"/>
      <c r="CG41" s="40"/>
      <c r="CH41" s="40"/>
      <c r="CI41" s="40"/>
      <c r="CJ41" s="40">
        <f t="shared" si="43"/>
        <v>0</v>
      </c>
      <c r="CL41" s="84">
        <v>50206</v>
      </c>
      <c r="CM41" s="40">
        <v>0</v>
      </c>
      <c r="CO41" s="40">
        <v>4750125</v>
      </c>
      <c r="CP41" s="40">
        <v>0</v>
      </c>
      <c r="CQ41" s="40"/>
      <c r="CR41" s="40">
        <f t="shared" si="15"/>
        <v>4750125</v>
      </c>
      <c r="CT41" s="84">
        <v>50206</v>
      </c>
      <c r="CU41" s="40">
        <v>0</v>
      </c>
      <c r="CV41" s="100"/>
      <c r="CW41" s="40">
        <v>1261538.75</v>
      </c>
      <c r="CX41" s="40">
        <v>0</v>
      </c>
      <c r="CY41" s="40">
        <f t="shared" si="16"/>
        <v>1261538.75</v>
      </c>
      <c r="DA41" s="84">
        <v>50206</v>
      </c>
      <c r="DB41" s="40">
        <v>0</v>
      </c>
      <c r="DC41" s="40"/>
      <c r="DD41" s="40">
        <v>3425625</v>
      </c>
      <c r="DE41" s="40">
        <v>0</v>
      </c>
      <c r="DF41" s="40">
        <f t="shared" si="17"/>
        <v>3425625</v>
      </c>
      <c r="DH41" s="84">
        <v>50206</v>
      </c>
      <c r="DI41" s="40">
        <v>740000</v>
      </c>
      <c r="DJ41" s="100">
        <v>0.05</v>
      </c>
      <c r="DK41" s="40">
        <v>1323625</v>
      </c>
      <c r="DL41" s="40">
        <f t="shared" si="18"/>
        <v>2063625</v>
      </c>
      <c r="DN41" s="84">
        <v>50206</v>
      </c>
      <c r="DO41" s="40">
        <v>0</v>
      </c>
      <c r="DP41" s="86">
        <v>0</v>
      </c>
      <c r="DQ41" s="40">
        <f t="shared" si="19"/>
        <v>0</v>
      </c>
      <c r="DR41" s="40">
        <f t="shared" si="20"/>
        <v>0</v>
      </c>
      <c r="DT41" s="84">
        <v>50206</v>
      </c>
      <c r="DU41" s="40">
        <v>0</v>
      </c>
      <c r="DV41" s="86">
        <v>0</v>
      </c>
      <c r="DW41" s="40"/>
      <c r="DX41" s="40">
        <v>0</v>
      </c>
      <c r="DY41" s="40">
        <f t="shared" si="21"/>
        <v>0</v>
      </c>
      <c r="EA41" s="84">
        <v>50206</v>
      </c>
      <c r="EC41" s="86"/>
      <c r="EG41" s="84">
        <v>50206</v>
      </c>
      <c r="EH41" s="40"/>
      <c r="EI41" s="86"/>
      <c r="EJ41" s="40"/>
      <c r="EK41" s="40">
        <v>0</v>
      </c>
      <c r="EL41" s="40">
        <f t="shared" si="22"/>
        <v>0</v>
      </c>
      <c r="EN41" s="84">
        <v>50206</v>
      </c>
      <c r="EO41" s="40"/>
      <c r="EP41" s="86"/>
      <c r="EQ41" s="40"/>
      <c r="ER41" s="40">
        <f t="shared" si="23"/>
        <v>0</v>
      </c>
      <c r="ET41" s="84">
        <v>50206</v>
      </c>
      <c r="EU41" s="40">
        <v>1628643.8</v>
      </c>
      <c r="EV41" s="86"/>
      <c r="EW41" s="40">
        <v>0</v>
      </c>
      <c r="EX41" s="40">
        <v>94061356.200000003</v>
      </c>
      <c r="EY41" s="40">
        <f t="shared" si="24"/>
        <v>95690000</v>
      </c>
      <c r="FA41" s="84">
        <v>50206</v>
      </c>
      <c r="FC41" s="86"/>
      <c r="FF41" s="40">
        <f t="shared" si="25"/>
        <v>0</v>
      </c>
      <c r="FH41" s="84">
        <v>50206</v>
      </c>
      <c r="FN41" s="84">
        <v>50206</v>
      </c>
      <c r="FR41" s="40">
        <f t="shared" si="27"/>
        <v>0</v>
      </c>
      <c r="FT41" s="84">
        <v>50206</v>
      </c>
      <c r="FX41" s="40">
        <f t="shared" si="29"/>
        <v>0</v>
      </c>
      <c r="FZ41" s="84">
        <v>50206</v>
      </c>
      <c r="GE41" s="40">
        <f t="shared" si="30"/>
        <v>0</v>
      </c>
      <c r="GG41" s="84">
        <v>50206</v>
      </c>
      <c r="GL41" s="40">
        <f t="shared" si="31"/>
        <v>0</v>
      </c>
      <c r="GN41" s="84">
        <v>50206</v>
      </c>
      <c r="GS41" s="40">
        <f t="shared" si="32"/>
        <v>0</v>
      </c>
      <c r="GU41" s="84">
        <v>50206</v>
      </c>
      <c r="GZ41" s="40">
        <f t="shared" si="33"/>
        <v>0</v>
      </c>
    </row>
    <row r="42" spans="1:208" x14ac:dyDescent="0.25">
      <c r="A42" s="117">
        <f t="shared" si="38"/>
        <v>56050</v>
      </c>
      <c r="B42" s="84">
        <f t="shared" si="39"/>
        <v>56065</v>
      </c>
      <c r="C42" s="85">
        <f t="shared" si="0"/>
        <v>347240548.19999999</v>
      </c>
      <c r="D42" s="40">
        <f t="shared" si="1"/>
        <v>0</v>
      </c>
      <c r="F42" s="84">
        <v>50405</v>
      </c>
      <c r="G42" s="84"/>
      <c r="H42" s="84">
        <v>50389</v>
      </c>
      <c r="I42" s="40"/>
      <c r="O42" s="84">
        <v>50405</v>
      </c>
      <c r="P42" s="84"/>
      <c r="Q42" s="84">
        <v>50389</v>
      </c>
      <c r="R42" s="40">
        <f t="shared" si="34"/>
        <v>15593772.15</v>
      </c>
      <c r="S42" s="40">
        <f t="shared" si="35"/>
        <v>45214688.75</v>
      </c>
      <c r="T42" s="40">
        <f t="shared" si="36"/>
        <v>165641227.84999999</v>
      </c>
      <c r="U42" s="40">
        <f t="shared" si="37"/>
        <v>0</v>
      </c>
      <c r="V42" s="40">
        <f t="shared" ref="V42:V71" si="44">SUM(R42:U42)</f>
        <v>226449688.75</v>
      </c>
      <c r="X42" s="84">
        <v>50389</v>
      </c>
      <c r="Y42" s="40"/>
      <c r="Z42" s="100"/>
      <c r="AA42" s="40"/>
      <c r="AB42" s="40"/>
      <c r="AC42" s="40"/>
      <c r="AD42" s="40">
        <f t="shared" si="3"/>
        <v>0</v>
      </c>
      <c r="AF42" s="84">
        <v>50389</v>
      </c>
      <c r="AG42" s="40">
        <v>9434367.5999999996</v>
      </c>
      <c r="AH42" s="100">
        <v>2.6499999999999999E-2</v>
      </c>
      <c r="AI42" s="40">
        <v>12971900</v>
      </c>
      <c r="AJ42" s="40">
        <v>4845632.4000000004</v>
      </c>
      <c r="AK42" s="40"/>
      <c r="AL42" s="40">
        <f t="shared" si="4"/>
        <v>27251900</v>
      </c>
      <c r="AN42" s="84">
        <v>50389</v>
      </c>
      <c r="AO42" s="40"/>
      <c r="AP42" s="100"/>
      <c r="AQ42" s="40">
        <f t="shared" si="41"/>
        <v>0</v>
      </c>
      <c r="AR42" s="40">
        <v>0</v>
      </c>
      <c r="AS42" s="40"/>
      <c r="AT42" s="40">
        <f t="shared" ref="AT42:AT70" si="45">SUM(AO42,AQ42,AR42,AS42)</f>
        <v>0</v>
      </c>
      <c r="AV42" s="84">
        <v>50389</v>
      </c>
      <c r="AW42" s="40">
        <v>0</v>
      </c>
      <c r="AX42" s="100"/>
      <c r="AY42" s="40">
        <f t="shared" ref="AY42:AY69" si="46">AW42*AX42/2+AY43</f>
        <v>1637750</v>
      </c>
      <c r="AZ42" s="40">
        <v>0</v>
      </c>
      <c r="BA42" s="40"/>
      <c r="BB42" s="40">
        <f t="shared" ref="BB42:BB70" si="47">SUM(AW42,AY42,AZ42,BA42)</f>
        <v>1637750</v>
      </c>
      <c r="BD42" s="84">
        <v>50389</v>
      </c>
      <c r="BE42" s="40">
        <v>0</v>
      </c>
      <c r="BF42" s="100"/>
      <c r="BG42" s="40">
        <f t="shared" si="8"/>
        <v>0</v>
      </c>
      <c r="BH42" s="40">
        <v>0</v>
      </c>
      <c r="BI42" s="40"/>
      <c r="BJ42" s="40">
        <f t="shared" ref="BJ42:BJ71" si="48">SUM(BE42,BG42,BH42,BI42)</f>
        <v>0</v>
      </c>
      <c r="BL42" s="84">
        <v>50389</v>
      </c>
      <c r="BM42" s="40">
        <v>0</v>
      </c>
      <c r="BN42" s="100"/>
      <c r="BO42" s="40">
        <f t="shared" si="42"/>
        <v>0</v>
      </c>
      <c r="BP42" s="40">
        <v>0</v>
      </c>
      <c r="BQ42" s="40"/>
      <c r="BR42" s="40">
        <f t="shared" ref="BR42:BR71" si="49">SUM(BM42,BO42,BP42,BQ42)</f>
        <v>0</v>
      </c>
      <c r="BT42" s="84">
        <v>50389</v>
      </c>
      <c r="BU42" s="40"/>
      <c r="BV42" s="100"/>
      <c r="BW42" s="40"/>
      <c r="BX42" s="100"/>
      <c r="BY42" s="40">
        <f t="shared" ref="BY42:BY67" si="50">(BU42*BV42/2)+(BW42*BX42/2)+BY43</f>
        <v>19862625</v>
      </c>
      <c r="BZ42" s="40"/>
      <c r="CA42" s="40"/>
      <c r="CB42" s="40">
        <f t="shared" ref="CB42:CB70" si="51">SUM(BU42,BW42,BY42,BZ42,CA42)</f>
        <v>19862625</v>
      </c>
      <c r="CD42" s="84">
        <v>50389</v>
      </c>
      <c r="CE42" s="40"/>
      <c r="CF42" s="100"/>
      <c r="CG42" s="40"/>
      <c r="CH42" s="40"/>
      <c r="CI42" s="40"/>
      <c r="CJ42" s="40">
        <f t="shared" si="43"/>
        <v>0</v>
      </c>
      <c r="CL42" s="84">
        <v>50389</v>
      </c>
      <c r="CM42" s="40">
        <v>0</v>
      </c>
      <c r="CO42" s="40">
        <v>4750125</v>
      </c>
      <c r="CP42" s="40">
        <v>0</v>
      </c>
      <c r="CQ42" s="40"/>
      <c r="CR42" s="40">
        <f t="shared" ref="CR42:CR70" si="52">SUM(CM42,CO42,CP42,CQ42)</f>
        <v>4750125</v>
      </c>
      <c r="CT42" s="84">
        <v>50389</v>
      </c>
      <c r="CU42" s="40">
        <v>1939199.8</v>
      </c>
      <c r="CV42" s="100">
        <v>4.7E-2</v>
      </c>
      <c r="CW42" s="40">
        <v>1261538.75</v>
      </c>
      <c r="CX42" s="40">
        <v>1695800.2</v>
      </c>
      <c r="CY42" s="40">
        <f t="shared" ref="CY42:CY70" si="53">SUM(CU42,CW42,CX42)</f>
        <v>4896538.75</v>
      </c>
      <c r="DA42" s="84">
        <v>50389</v>
      </c>
      <c r="DB42" s="40">
        <v>0</v>
      </c>
      <c r="DC42" s="40"/>
      <c r="DD42" s="40">
        <v>3425625</v>
      </c>
      <c r="DE42" s="40">
        <v>0</v>
      </c>
      <c r="DF42" s="40">
        <f t="shared" ref="DF42:DF70" si="54">SUM(DB42,DD42,DE42)</f>
        <v>3425625</v>
      </c>
      <c r="DH42" s="84">
        <v>50389</v>
      </c>
      <c r="DI42" s="40">
        <v>1625000</v>
      </c>
      <c r="DJ42" s="100">
        <v>0.05</v>
      </c>
      <c r="DK42" s="40">
        <v>1305125</v>
      </c>
      <c r="DL42" s="40">
        <f t="shared" ref="DL42:DL70" si="55">SUM(DI42,DK42)</f>
        <v>2930125</v>
      </c>
      <c r="DN42" s="84">
        <v>50389</v>
      </c>
      <c r="DO42" s="40">
        <v>0</v>
      </c>
      <c r="DP42" s="86">
        <v>0</v>
      </c>
      <c r="DQ42" s="40">
        <f t="shared" si="19"/>
        <v>0</v>
      </c>
      <c r="DR42" s="40">
        <f t="shared" ref="DR42:DR70" si="56">SUM(DO42,DQ42)</f>
        <v>0</v>
      </c>
      <c r="DT42" s="84">
        <v>50389</v>
      </c>
      <c r="DU42" s="40">
        <v>0</v>
      </c>
      <c r="DV42" s="86">
        <v>0</v>
      </c>
      <c r="DW42" s="40"/>
      <c r="DX42" s="40">
        <v>0</v>
      </c>
      <c r="DY42" s="40">
        <f t="shared" ref="DY42:DY66" si="57">SUM(DU42,DW42,DX42)</f>
        <v>0</v>
      </c>
      <c r="EA42" s="84">
        <v>50389</v>
      </c>
      <c r="EC42" s="86"/>
      <c r="EG42" s="84">
        <v>50389</v>
      </c>
      <c r="EH42" s="40"/>
      <c r="EI42" s="86"/>
      <c r="EJ42" s="40"/>
      <c r="EK42" s="40">
        <v>0</v>
      </c>
      <c r="EL42" s="40">
        <f t="shared" ref="EL42:EL70" si="58">SUM(EH42,EJ42,EK42)</f>
        <v>0</v>
      </c>
      <c r="EN42" s="84">
        <v>50389</v>
      </c>
      <c r="EO42" s="40"/>
      <c r="EP42" s="86"/>
      <c r="EQ42" s="40"/>
      <c r="ER42" s="40">
        <f t="shared" ref="ER42:ER70" si="59">SUM(EO42,EQ42)</f>
        <v>0</v>
      </c>
      <c r="ET42" s="84">
        <v>50389</v>
      </c>
      <c r="EU42" s="40">
        <v>2595204.75</v>
      </c>
      <c r="EV42" s="86"/>
      <c r="EW42" s="40">
        <v>0</v>
      </c>
      <c r="EX42" s="40">
        <v>159099795.25</v>
      </c>
      <c r="EY42" s="40">
        <f t="shared" ref="EY42:EY70" si="60">SUM(EU42,EW42,EX42)</f>
        <v>161695000</v>
      </c>
      <c r="FA42" s="84">
        <v>50389</v>
      </c>
      <c r="FC42" s="86"/>
      <c r="FF42" s="40">
        <f t="shared" ref="FF42:FF66" si="61">SUM(FB42,FD42,FE42)</f>
        <v>0</v>
      </c>
      <c r="FH42" s="84">
        <v>50389</v>
      </c>
      <c r="FN42" s="84">
        <v>50389</v>
      </c>
      <c r="FR42" s="40">
        <f t="shared" ref="FR42:FR70" si="62">SUM(FO42,FQ42)</f>
        <v>0</v>
      </c>
      <c r="FT42" s="84">
        <v>50389</v>
      </c>
      <c r="FX42" s="40">
        <f t="shared" ref="FX42:FX70" si="63">SUM(FU42,FW42)</f>
        <v>0</v>
      </c>
      <c r="FZ42" s="84">
        <v>50389</v>
      </c>
      <c r="GE42" s="40">
        <f t="shared" ref="GE42:GE70" si="64">SUM(GA42,GC42,GD42)</f>
        <v>0</v>
      </c>
      <c r="GG42" s="84">
        <v>50389</v>
      </c>
      <c r="GL42" s="40">
        <f t="shared" ref="GL42:GL70" si="65">SUM(GH42,GJ42,GK42)</f>
        <v>0</v>
      </c>
      <c r="GN42" s="84">
        <v>50389</v>
      </c>
      <c r="GS42" s="40">
        <f t="shared" ref="GS42:GS70" si="66">SUM(GO42,GQ42,GR42)</f>
        <v>0</v>
      </c>
      <c r="GU42" s="84">
        <v>50389</v>
      </c>
      <c r="GZ42" s="40">
        <f t="shared" ref="GZ42:GZ70" si="67">SUM(GV42,GX42,GY42)</f>
        <v>0</v>
      </c>
    </row>
    <row r="43" spans="1:208" x14ac:dyDescent="0.25">
      <c r="A43" s="117">
        <f t="shared" si="38"/>
        <v>56415</v>
      </c>
      <c r="B43" s="84">
        <f t="shared" si="39"/>
        <v>56430</v>
      </c>
      <c r="C43" s="85">
        <f t="shared" si="0"/>
        <v>347243507.14999998</v>
      </c>
      <c r="D43" s="40">
        <f t="shared" si="1"/>
        <v>0</v>
      </c>
      <c r="F43" s="84">
        <v>50586</v>
      </c>
      <c r="G43" s="84"/>
      <c r="H43" s="84">
        <v>50571</v>
      </c>
      <c r="I43" s="40">
        <f>SUM(Y42:Y43,AG42:AG43,AO42:AO43,AW42:AW43,BE42:BE43,BM42:BM43,BU42:BU43,BW42:BW43,CE42:CE43,CM42:CM43,CU42:CU43,DB42:DB43,DI42:DI43,DO42:DO43,DU42:DU43,EB42:EB43,EH42:EH43,EO42:EO43,EU42:EU43,FB42:FB43,FI42:FI43,FO42:FO43,FU42:FU43,GA42:GA43,GH42:GH43,GO42:GO43,GV42:GV43)</f>
        <v>27277670.150000002</v>
      </c>
      <c r="J43" s="40">
        <f>SUM(AA42:AA43,AI42:AI43,AQ42:AQ43,AY42:AY43,BG42:BG43,BO42:BO43,BY42:BY43,CG42:CG43,CO42:CO43,CW42:CW43,DD42:DD43,DK42:DK43,DQ42:DQ43,DW42:DW43,ED42:ED43,EJ42:EJ43,EQ42:EQ43,EW42:EW43,FD42:FD43,FK42:FK43,FQ42:FQ43,FW42:FW43,GC42:GC43,GJ42:GJ43,GQ42:GQ43,GX42:GX43)</f>
        <v>90303330</v>
      </c>
      <c r="K43" s="40">
        <f>SUM(AB42:AB43,AJ42,AJ43,BZ42:BZ43,CH42:CH43,CP42:CP43,CX42:CX43,DE42:DE43,DX42:DX43,EK42:EK43,EX42:EX43,FE42:FE43,GD42:GD43,GK42:GK43,GR42:GR43,GY42:GY43)</f>
        <v>264987329.84999999</v>
      </c>
      <c r="L43" s="40">
        <f>SUM(AK42,AK43,BA42:BA43,BI42:BI43,BQ42:BQ43,CA42:CA43,CI42:CI43,CQ42:CQ43)</f>
        <v>0</v>
      </c>
      <c r="M43" s="40">
        <f>SUM(I43:L43)</f>
        <v>382568330</v>
      </c>
      <c r="O43" s="84">
        <v>50586</v>
      </c>
      <c r="P43" s="84"/>
      <c r="Q43" s="84">
        <v>50571</v>
      </c>
      <c r="R43" s="40">
        <f t="shared" si="34"/>
        <v>11683898</v>
      </c>
      <c r="S43" s="40">
        <f t="shared" si="35"/>
        <v>45088641.25</v>
      </c>
      <c r="T43" s="40">
        <f t="shared" si="36"/>
        <v>99346102</v>
      </c>
      <c r="U43" s="40">
        <f t="shared" si="37"/>
        <v>0</v>
      </c>
      <c r="V43" s="40">
        <f t="shared" si="44"/>
        <v>156118641.25</v>
      </c>
      <c r="X43" s="84">
        <v>50571</v>
      </c>
      <c r="Y43" s="40"/>
      <c r="Z43" s="100"/>
      <c r="AA43" s="40"/>
      <c r="AB43" s="40"/>
      <c r="AC43" s="40"/>
      <c r="AD43" s="40">
        <f t="shared" si="3"/>
        <v>0</v>
      </c>
      <c r="AF43" s="84">
        <v>50571</v>
      </c>
      <c r="AG43" s="40">
        <v>9435151.4000000004</v>
      </c>
      <c r="AH43" s="100">
        <v>2.6800000000000001E-2</v>
      </c>
      <c r="AI43" s="40">
        <v>12971900</v>
      </c>
      <c r="AJ43" s="40">
        <v>5104848.5999999996</v>
      </c>
      <c r="AK43" s="40"/>
      <c r="AL43" s="40">
        <f t="shared" si="4"/>
        <v>27511900</v>
      </c>
      <c r="AN43" s="84">
        <v>50571</v>
      </c>
      <c r="AO43" s="40"/>
      <c r="AP43" s="100"/>
      <c r="AQ43" s="40">
        <f t="shared" si="41"/>
        <v>0</v>
      </c>
      <c r="AR43" s="40">
        <v>0</v>
      </c>
      <c r="AS43" s="40"/>
      <c r="AT43" s="40">
        <f t="shared" si="45"/>
        <v>0</v>
      </c>
      <c r="AV43" s="84">
        <v>50571</v>
      </c>
      <c r="AW43" s="40">
        <v>0</v>
      </c>
      <c r="AX43" s="100"/>
      <c r="AY43" s="40">
        <f t="shared" si="46"/>
        <v>1637750</v>
      </c>
      <c r="AZ43" s="40">
        <v>0</v>
      </c>
      <c r="BA43" s="40"/>
      <c r="BB43" s="40">
        <f t="shared" si="47"/>
        <v>1637750</v>
      </c>
      <c r="BD43" s="84">
        <v>50571</v>
      </c>
      <c r="BE43" s="40">
        <v>0</v>
      </c>
      <c r="BF43" s="100"/>
      <c r="BG43" s="40">
        <f t="shared" si="8"/>
        <v>0</v>
      </c>
      <c r="BH43" s="40">
        <v>0</v>
      </c>
      <c r="BI43" s="40"/>
      <c r="BJ43" s="40">
        <f t="shared" si="48"/>
        <v>0</v>
      </c>
      <c r="BL43" s="84">
        <v>50571</v>
      </c>
      <c r="BM43" s="40">
        <v>0</v>
      </c>
      <c r="BN43" s="100"/>
      <c r="BO43" s="40">
        <f t="shared" si="42"/>
        <v>0</v>
      </c>
      <c r="BP43" s="40">
        <v>0</v>
      </c>
      <c r="BQ43" s="40"/>
      <c r="BR43" s="40">
        <f t="shared" si="49"/>
        <v>0</v>
      </c>
      <c r="BT43" s="84">
        <v>50571</v>
      </c>
      <c r="BU43" s="40"/>
      <c r="BV43" s="100"/>
      <c r="BW43" s="40"/>
      <c r="BX43" s="100"/>
      <c r="BY43" s="40">
        <f t="shared" si="50"/>
        <v>19862625</v>
      </c>
      <c r="BZ43" s="40"/>
      <c r="CA43" s="40"/>
      <c r="CB43" s="40">
        <f t="shared" si="51"/>
        <v>19862625</v>
      </c>
      <c r="CD43" s="84">
        <v>50571</v>
      </c>
      <c r="CE43" s="40"/>
      <c r="CF43" s="100"/>
      <c r="CG43" s="40"/>
      <c r="CH43" s="40"/>
      <c r="CI43" s="40"/>
      <c r="CJ43" s="40">
        <f t="shared" si="43"/>
        <v>0</v>
      </c>
      <c r="CL43" s="84">
        <v>50571</v>
      </c>
      <c r="CM43" s="40">
        <v>0</v>
      </c>
      <c r="CO43" s="40">
        <v>4750125</v>
      </c>
      <c r="CP43" s="40">
        <v>0</v>
      </c>
      <c r="CQ43" s="40"/>
      <c r="CR43" s="40">
        <f t="shared" si="52"/>
        <v>4750125</v>
      </c>
      <c r="CT43" s="84">
        <v>50571</v>
      </c>
      <c r="CU43" s="40">
        <v>0</v>
      </c>
      <c r="CV43" s="100"/>
      <c r="CW43" s="40">
        <v>1176116.25</v>
      </c>
      <c r="CX43" s="40">
        <v>0</v>
      </c>
      <c r="CY43" s="40">
        <f t="shared" si="53"/>
        <v>1176116.25</v>
      </c>
      <c r="DA43" s="84">
        <v>50571</v>
      </c>
      <c r="DB43" s="40">
        <v>0</v>
      </c>
      <c r="DC43" s="40"/>
      <c r="DD43" s="40">
        <v>3425625</v>
      </c>
      <c r="DE43" s="40">
        <v>0</v>
      </c>
      <c r="DF43" s="40">
        <f t="shared" si="54"/>
        <v>3425625</v>
      </c>
      <c r="DH43" s="84">
        <v>50571</v>
      </c>
      <c r="DI43" s="40">
        <v>800000</v>
      </c>
      <c r="DJ43" s="100">
        <v>0.05</v>
      </c>
      <c r="DK43" s="40">
        <v>1264500</v>
      </c>
      <c r="DL43" s="40">
        <f t="shared" si="55"/>
        <v>2064500</v>
      </c>
      <c r="DN43" s="84">
        <v>50571</v>
      </c>
      <c r="DO43" s="40">
        <v>0</v>
      </c>
      <c r="DP43" s="86">
        <v>0</v>
      </c>
      <c r="DQ43" s="40">
        <f t="shared" si="19"/>
        <v>0</v>
      </c>
      <c r="DR43" s="40">
        <f t="shared" si="56"/>
        <v>0</v>
      </c>
      <c r="DT43" s="84">
        <v>50571</v>
      </c>
      <c r="DU43" s="40">
        <v>0</v>
      </c>
      <c r="DV43" s="86">
        <v>0</v>
      </c>
      <c r="DW43" s="40"/>
      <c r="DX43" s="40">
        <v>0</v>
      </c>
      <c r="DY43" s="40">
        <f t="shared" si="57"/>
        <v>0</v>
      </c>
      <c r="EA43" s="84">
        <v>50571</v>
      </c>
      <c r="EC43" s="86"/>
      <c r="EG43" s="84">
        <v>50571</v>
      </c>
      <c r="EH43" s="40"/>
      <c r="EI43" s="86"/>
      <c r="EJ43" s="40"/>
      <c r="EK43" s="40">
        <v>0</v>
      </c>
      <c r="EL43" s="40">
        <f t="shared" si="58"/>
        <v>0</v>
      </c>
      <c r="EN43" s="84">
        <v>50571</v>
      </c>
      <c r="EO43" s="40"/>
      <c r="EP43" s="86"/>
      <c r="EQ43" s="40"/>
      <c r="ER43" s="40">
        <f t="shared" si="59"/>
        <v>0</v>
      </c>
      <c r="ET43" s="84">
        <v>50571</v>
      </c>
      <c r="EU43" s="40">
        <v>1448746.6</v>
      </c>
      <c r="EV43" s="86"/>
      <c r="EW43" s="40">
        <v>0</v>
      </c>
      <c r="EX43" s="40">
        <v>94241253.400000006</v>
      </c>
      <c r="EY43" s="40">
        <f t="shared" si="60"/>
        <v>95690000</v>
      </c>
      <c r="FA43" s="84">
        <v>50571</v>
      </c>
      <c r="FC43" s="86"/>
      <c r="FF43" s="40">
        <f t="shared" si="61"/>
        <v>0</v>
      </c>
      <c r="FH43" s="84">
        <v>50571</v>
      </c>
      <c r="FN43" s="84">
        <v>50571</v>
      </c>
      <c r="FR43" s="40">
        <f t="shared" si="62"/>
        <v>0</v>
      </c>
      <c r="FT43" s="84">
        <v>50571</v>
      </c>
      <c r="FX43" s="40">
        <f t="shared" si="63"/>
        <v>0</v>
      </c>
      <c r="FZ43" s="84">
        <v>50571</v>
      </c>
      <c r="GE43" s="40">
        <f t="shared" si="64"/>
        <v>0</v>
      </c>
      <c r="GG43" s="84">
        <v>50571</v>
      </c>
      <c r="GL43" s="40">
        <f t="shared" si="65"/>
        <v>0</v>
      </c>
      <c r="GN43" s="84">
        <v>50571</v>
      </c>
      <c r="GS43" s="40">
        <f t="shared" si="66"/>
        <v>0</v>
      </c>
      <c r="GU43" s="84">
        <v>50571</v>
      </c>
      <c r="GZ43" s="40">
        <f t="shared" si="67"/>
        <v>0</v>
      </c>
    </row>
    <row r="44" spans="1:208" x14ac:dyDescent="0.25">
      <c r="A44" s="117">
        <f t="shared" si="38"/>
        <v>56780</v>
      </c>
      <c r="B44" s="84">
        <f t="shared" si="39"/>
        <v>56795</v>
      </c>
      <c r="C44" s="85">
        <f t="shared" si="0"/>
        <v>347244579.60000002</v>
      </c>
      <c r="D44" s="40">
        <f t="shared" si="1"/>
        <v>0</v>
      </c>
      <c r="F44" s="84">
        <v>50770</v>
      </c>
      <c r="G44" s="84"/>
      <c r="H44" s="84">
        <v>50754</v>
      </c>
      <c r="I44" s="40"/>
      <c r="O44" s="84">
        <v>50770</v>
      </c>
      <c r="P44" s="84"/>
      <c r="Q44" s="84">
        <v>50754</v>
      </c>
      <c r="R44" s="40">
        <f t="shared" si="34"/>
        <v>15116522.100000001</v>
      </c>
      <c r="S44" s="40">
        <f t="shared" si="35"/>
        <v>45068641.25</v>
      </c>
      <c r="T44" s="40">
        <f t="shared" si="36"/>
        <v>166353477.89999998</v>
      </c>
      <c r="U44" s="40">
        <f t="shared" si="37"/>
        <v>0</v>
      </c>
      <c r="V44" s="40">
        <f t="shared" si="44"/>
        <v>226538641.24999997</v>
      </c>
      <c r="X44" s="84">
        <v>50754</v>
      </c>
      <c r="Y44" s="40"/>
      <c r="Z44" s="100"/>
      <c r="AA44" s="40"/>
      <c r="AB44" s="40"/>
      <c r="AC44" s="40"/>
      <c r="AD44" s="40">
        <f t="shared" si="3"/>
        <v>0</v>
      </c>
      <c r="AF44" s="84">
        <v>50754</v>
      </c>
      <c r="AG44" s="40">
        <v>9125579.25</v>
      </c>
      <c r="AH44" s="100">
        <v>2.69E-2</v>
      </c>
      <c r="AI44" s="40">
        <v>12971900</v>
      </c>
      <c r="AJ44" s="40">
        <v>5149420.75</v>
      </c>
      <c r="AK44" s="40"/>
      <c r="AL44" s="40">
        <f t="shared" si="4"/>
        <v>27246900</v>
      </c>
      <c r="AN44" s="84">
        <v>50754</v>
      </c>
      <c r="AO44" s="40"/>
      <c r="AP44" s="100"/>
      <c r="AQ44" s="40">
        <f t="shared" si="41"/>
        <v>0</v>
      </c>
      <c r="AR44" s="40">
        <v>0</v>
      </c>
      <c r="AS44" s="40"/>
      <c r="AT44" s="40">
        <f t="shared" si="45"/>
        <v>0</v>
      </c>
      <c r="AV44" s="84">
        <v>50754</v>
      </c>
      <c r="AW44" s="40">
        <v>0</v>
      </c>
      <c r="AX44" s="100"/>
      <c r="AY44" s="40">
        <f t="shared" si="46"/>
        <v>1637750</v>
      </c>
      <c r="AZ44" s="40">
        <v>0</v>
      </c>
      <c r="BA44" s="40"/>
      <c r="BB44" s="40">
        <f t="shared" si="47"/>
        <v>1637750</v>
      </c>
      <c r="BD44" s="84">
        <v>50754</v>
      </c>
      <c r="BE44" s="40">
        <v>0</v>
      </c>
      <c r="BF44" s="100"/>
      <c r="BG44" s="40">
        <f t="shared" si="8"/>
        <v>0</v>
      </c>
      <c r="BH44" s="40">
        <v>0</v>
      </c>
      <c r="BI44" s="40"/>
      <c r="BJ44" s="40">
        <f t="shared" si="48"/>
        <v>0</v>
      </c>
      <c r="BL44" s="84">
        <v>50754</v>
      </c>
      <c r="BM44" s="40">
        <v>0</v>
      </c>
      <c r="BN44" s="100"/>
      <c r="BO44" s="40">
        <f t="shared" si="42"/>
        <v>0</v>
      </c>
      <c r="BP44" s="40">
        <v>0</v>
      </c>
      <c r="BQ44" s="40"/>
      <c r="BR44" s="40">
        <f t="shared" si="49"/>
        <v>0</v>
      </c>
      <c r="BT44" s="84">
        <v>50754</v>
      </c>
      <c r="BU44" s="40"/>
      <c r="BV44" s="100"/>
      <c r="BW44" s="40"/>
      <c r="BX44" s="100"/>
      <c r="BY44" s="40">
        <f t="shared" si="50"/>
        <v>19862625</v>
      </c>
      <c r="BZ44" s="40"/>
      <c r="CA44" s="40"/>
      <c r="CB44" s="40">
        <f t="shared" si="51"/>
        <v>19862625</v>
      </c>
      <c r="CD44" s="84">
        <v>50754</v>
      </c>
      <c r="CE44" s="40"/>
      <c r="CF44" s="100"/>
      <c r="CG44" s="40"/>
      <c r="CH44" s="40"/>
      <c r="CI44" s="40"/>
      <c r="CJ44" s="40">
        <f t="shared" si="43"/>
        <v>0</v>
      </c>
      <c r="CL44" s="84">
        <v>50754</v>
      </c>
      <c r="CM44" s="40">
        <v>0</v>
      </c>
      <c r="CO44" s="40">
        <v>4750125</v>
      </c>
      <c r="CP44" s="40">
        <v>0</v>
      </c>
      <c r="CQ44" s="40"/>
      <c r="CR44" s="40">
        <f t="shared" si="52"/>
        <v>4750125</v>
      </c>
      <c r="CT44" s="84">
        <v>50754</v>
      </c>
      <c r="CU44" s="40">
        <v>1995321.3</v>
      </c>
      <c r="CV44" s="100">
        <v>4.8500000000000001E-2</v>
      </c>
      <c r="CW44" s="40">
        <v>1176116.25</v>
      </c>
      <c r="CX44" s="40">
        <v>1819678.7</v>
      </c>
      <c r="CY44" s="40">
        <f t="shared" si="53"/>
        <v>4991116.25</v>
      </c>
      <c r="DA44" s="84">
        <v>50754</v>
      </c>
      <c r="DB44" s="40">
        <v>0</v>
      </c>
      <c r="DC44" s="40"/>
      <c r="DD44" s="40">
        <v>3425625</v>
      </c>
      <c r="DE44" s="40">
        <v>0</v>
      </c>
      <c r="DF44" s="40">
        <f t="shared" si="54"/>
        <v>3425625</v>
      </c>
      <c r="DH44" s="84">
        <v>50754</v>
      </c>
      <c r="DI44" s="40">
        <v>1685000</v>
      </c>
      <c r="DJ44" s="100">
        <v>0.05</v>
      </c>
      <c r="DK44" s="40">
        <v>1244500</v>
      </c>
      <c r="DL44" s="40">
        <f t="shared" si="55"/>
        <v>2929500</v>
      </c>
      <c r="DN44" s="84">
        <v>50754</v>
      </c>
      <c r="DO44" s="40">
        <v>0</v>
      </c>
      <c r="DP44" s="86">
        <v>0</v>
      </c>
      <c r="DQ44" s="40">
        <f t="shared" si="19"/>
        <v>0</v>
      </c>
      <c r="DR44" s="40">
        <f t="shared" si="56"/>
        <v>0</v>
      </c>
      <c r="DT44" s="84">
        <v>50754</v>
      </c>
      <c r="DU44" s="40">
        <v>0</v>
      </c>
      <c r="DV44" s="86">
        <v>0</v>
      </c>
      <c r="DW44" s="40"/>
      <c r="DX44" s="40">
        <v>0</v>
      </c>
      <c r="DY44" s="40">
        <f t="shared" si="57"/>
        <v>0</v>
      </c>
      <c r="EA44" s="84">
        <v>50754</v>
      </c>
      <c r="EC44" s="86"/>
      <c r="EG44" s="84">
        <v>50754</v>
      </c>
      <c r="EH44" s="40"/>
      <c r="EI44" s="86"/>
      <c r="EJ44" s="40"/>
      <c r="EK44" s="40">
        <v>0</v>
      </c>
      <c r="EL44" s="40">
        <f t="shared" si="58"/>
        <v>0</v>
      </c>
      <c r="EN44" s="84">
        <v>50754</v>
      </c>
      <c r="EO44" s="40"/>
      <c r="EP44" s="86"/>
      <c r="EQ44" s="40"/>
      <c r="ER44" s="40">
        <f t="shared" si="59"/>
        <v>0</v>
      </c>
      <c r="ET44" s="84">
        <v>50754</v>
      </c>
      <c r="EU44" s="40">
        <v>2310621.5499999998</v>
      </c>
      <c r="EV44" s="86"/>
      <c r="EW44" s="40">
        <v>0</v>
      </c>
      <c r="EX44" s="40">
        <v>159384378.44999999</v>
      </c>
      <c r="EY44" s="40">
        <f t="shared" si="60"/>
        <v>161695000</v>
      </c>
      <c r="FA44" s="84">
        <v>50754</v>
      </c>
      <c r="FC44" s="86"/>
      <c r="FF44" s="40">
        <f t="shared" si="61"/>
        <v>0</v>
      </c>
      <c r="FH44" s="84">
        <v>50754</v>
      </c>
      <c r="FN44" s="84">
        <v>50754</v>
      </c>
      <c r="FR44" s="40">
        <f t="shared" si="62"/>
        <v>0</v>
      </c>
      <c r="FT44" s="84">
        <v>50754</v>
      </c>
      <c r="FX44" s="40">
        <f t="shared" si="63"/>
        <v>0</v>
      </c>
      <c r="FZ44" s="84">
        <v>50754</v>
      </c>
      <c r="GE44" s="40">
        <f t="shared" si="64"/>
        <v>0</v>
      </c>
      <c r="GG44" s="84">
        <v>50754</v>
      </c>
      <c r="GL44" s="40">
        <f t="shared" si="65"/>
        <v>0</v>
      </c>
      <c r="GN44" s="84">
        <v>50754</v>
      </c>
      <c r="GS44" s="40">
        <f t="shared" si="66"/>
        <v>0</v>
      </c>
      <c r="GU44" s="84">
        <v>50754</v>
      </c>
      <c r="GZ44" s="40">
        <f t="shared" si="67"/>
        <v>0</v>
      </c>
    </row>
    <row r="45" spans="1:208" x14ac:dyDescent="0.25">
      <c r="A45" s="117">
        <f t="shared" si="38"/>
        <v>57146</v>
      </c>
      <c r="B45" s="84">
        <f t="shared" si="39"/>
        <v>57161</v>
      </c>
      <c r="C45" s="85">
        <f t="shared" si="0"/>
        <v>347240703.39999998</v>
      </c>
      <c r="D45" s="40">
        <f t="shared" si="1"/>
        <v>0</v>
      </c>
      <c r="F45" s="84">
        <v>50951</v>
      </c>
      <c r="G45" s="84"/>
      <c r="H45" s="84">
        <v>50936</v>
      </c>
      <c r="I45" s="40">
        <f>SUM(Y44:Y45,AG44:AG45,AO44:AO45,AW44:AW45,BE44:BE45,BM44:BM45,BU44:BU45,BW44:BW45,CE44:CE45,CM44:CM45,CU44:CU45,DB44:DB45,DI44:DI45,DO44:DO45,DU44:DU45,EB44:EB45,EH44:EH45,EO44:EO45,EU44:EU45,FB44:FB45,FI44:FI45,FO44:FO45,FU44:FU45,GA44:GA45,GH44:GH45,GO44:GO45,GV44:GV45)</f>
        <v>26399428.949999999</v>
      </c>
      <c r="J45" s="40">
        <f>SUM(AA44:AA45,AI44:AI45,AQ44:AQ45,AY44:AY45,BG44:BG45,BO44:BO45,BY44:BY45,CG44:CG45,CO44:CO45,CW44:CW45,DD44:DD45,DK44:DK45,DQ44:DQ45,DW44:DW45,ED44:ED45,EJ44:EJ45,EQ44:EQ45,EW44:EW45,FD44:FD45,FK44:FK45,FQ44:FQ45,FW44:FW45,GC44:GC45,GJ44:GJ45,GQ44:GQ45,GX44:GX45)</f>
        <v>90002643.75</v>
      </c>
      <c r="K45" s="40">
        <f>SUM(AB44:AB45,AJ44,AJ45,BZ44:BZ45,CH44:CH45,CP44:CP45,CX44:CX45,DE44:DE45,DX44:DX45,EK44:EK45,EX44:EX45,FE44:FE45,GD44:GD45,GK44:GK45,GR44:GR45,GY44:GY45)</f>
        <v>266170571.05000001</v>
      </c>
      <c r="L45" s="40">
        <f>SUM(AK44,AK45,BA44:BA45,BI44:BI45,BQ44:BQ45,CA44:CA45,CI44:CI45,CQ44:CQ45)</f>
        <v>0</v>
      </c>
      <c r="M45" s="40">
        <f>SUM(I45:L45)</f>
        <v>382572643.75</v>
      </c>
      <c r="O45" s="84">
        <v>50951</v>
      </c>
      <c r="P45" s="84"/>
      <c r="Q45" s="84">
        <v>50936</v>
      </c>
      <c r="R45" s="40">
        <f t="shared" si="34"/>
        <v>11282906.85</v>
      </c>
      <c r="S45" s="40">
        <f t="shared" si="35"/>
        <v>44934002.5</v>
      </c>
      <c r="T45" s="40">
        <f t="shared" si="36"/>
        <v>99817093.149999991</v>
      </c>
      <c r="U45" s="40">
        <f t="shared" si="37"/>
        <v>0</v>
      </c>
      <c r="V45" s="40">
        <f t="shared" si="44"/>
        <v>156034002.5</v>
      </c>
      <c r="X45" s="84">
        <v>50936</v>
      </c>
      <c r="Y45" s="40"/>
      <c r="Z45" s="100"/>
      <c r="AA45" s="40"/>
      <c r="AB45" s="40"/>
      <c r="AC45" s="40"/>
      <c r="AD45" s="40">
        <f t="shared" si="3"/>
        <v>0</v>
      </c>
      <c r="AF45" s="84">
        <v>50936</v>
      </c>
      <c r="AG45" s="40">
        <v>9128005.6500000004</v>
      </c>
      <c r="AH45" s="100">
        <v>2.7199999999999998E-2</v>
      </c>
      <c r="AI45" s="40">
        <v>12971900</v>
      </c>
      <c r="AJ45" s="40">
        <v>5416994.3499999996</v>
      </c>
      <c r="AK45" s="40"/>
      <c r="AL45" s="40">
        <f t="shared" si="4"/>
        <v>27516900</v>
      </c>
      <c r="AN45" s="84">
        <v>50936</v>
      </c>
      <c r="AO45" s="40"/>
      <c r="AP45" s="100"/>
      <c r="AQ45" s="40">
        <f t="shared" si="41"/>
        <v>0</v>
      </c>
      <c r="AR45" s="40">
        <v>0</v>
      </c>
      <c r="AS45" s="40"/>
      <c r="AT45" s="40">
        <f t="shared" si="45"/>
        <v>0</v>
      </c>
      <c r="AV45" s="84">
        <v>50936</v>
      </c>
      <c r="AW45" s="40">
        <v>0</v>
      </c>
      <c r="AX45" s="100"/>
      <c r="AY45" s="40">
        <f t="shared" si="46"/>
        <v>1637750</v>
      </c>
      <c r="AZ45" s="40">
        <v>0</v>
      </c>
      <c r="BA45" s="40"/>
      <c r="BB45" s="40">
        <f t="shared" si="47"/>
        <v>1637750</v>
      </c>
      <c r="BD45" s="84">
        <v>50936</v>
      </c>
      <c r="BE45" s="40">
        <v>0</v>
      </c>
      <c r="BF45" s="100"/>
      <c r="BG45" s="40">
        <f t="shared" si="8"/>
        <v>0</v>
      </c>
      <c r="BH45" s="40">
        <v>0</v>
      </c>
      <c r="BI45" s="40"/>
      <c r="BJ45" s="40">
        <f t="shared" si="48"/>
        <v>0</v>
      </c>
      <c r="BL45" s="84">
        <v>50936</v>
      </c>
      <c r="BM45" s="40">
        <v>0</v>
      </c>
      <c r="BN45" s="100"/>
      <c r="BO45" s="40">
        <f t="shared" si="42"/>
        <v>0</v>
      </c>
      <c r="BP45" s="40">
        <v>0</v>
      </c>
      <c r="BQ45" s="40"/>
      <c r="BR45" s="40">
        <f t="shared" si="49"/>
        <v>0</v>
      </c>
      <c r="BT45" s="84">
        <v>50936</v>
      </c>
      <c r="BU45" s="40"/>
      <c r="BV45" s="100"/>
      <c r="BW45" s="40"/>
      <c r="BX45" s="100"/>
      <c r="BY45" s="40">
        <f t="shared" si="50"/>
        <v>19862625</v>
      </c>
      <c r="BZ45" s="40"/>
      <c r="CA45" s="40"/>
      <c r="CB45" s="40">
        <f t="shared" si="51"/>
        <v>19862625</v>
      </c>
      <c r="CD45" s="84">
        <v>50936</v>
      </c>
      <c r="CE45" s="40"/>
      <c r="CF45" s="100"/>
      <c r="CG45" s="40"/>
      <c r="CH45" s="40"/>
      <c r="CI45" s="40"/>
      <c r="CJ45" s="40">
        <f t="shared" si="43"/>
        <v>0</v>
      </c>
      <c r="CL45" s="84">
        <v>50936</v>
      </c>
      <c r="CM45" s="40">
        <v>0</v>
      </c>
      <c r="CO45" s="40">
        <v>4750125</v>
      </c>
      <c r="CP45" s="40">
        <v>0</v>
      </c>
      <c r="CQ45" s="40"/>
      <c r="CR45" s="40">
        <f t="shared" si="52"/>
        <v>4750125</v>
      </c>
      <c r="CT45" s="84">
        <v>50936</v>
      </c>
      <c r="CU45" s="40">
        <v>0</v>
      </c>
      <c r="CV45" s="100"/>
      <c r="CW45" s="40">
        <v>1083602.5</v>
      </c>
      <c r="CX45" s="40">
        <v>0</v>
      </c>
      <c r="CY45" s="40">
        <f t="shared" si="53"/>
        <v>1083602.5</v>
      </c>
      <c r="DA45" s="84">
        <v>50936</v>
      </c>
      <c r="DB45" s="40">
        <v>0</v>
      </c>
      <c r="DC45" s="40"/>
      <c r="DD45" s="40">
        <v>3425625</v>
      </c>
      <c r="DE45" s="40">
        <v>0</v>
      </c>
      <c r="DF45" s="40">
        <f t="shared" si="54"/>
        <v>3425625</v>
      </c>
      <c r="DH45" s="84">
        <v>50936</v>
      </c>
      <c r="DI45" s="40">
        <v>865000</v>
      </c>
      <c r="DJ45" s="100">
        <v>0.05</v>
      </c>
      <c r="DK45" s="40">
        <v>1202375</v>
      </c>
      <c r="DL45" s="40">
        <f t="shared" si="55"/>
        <v>2067375</v>
      </c>
      <c r="DN45" s="84">
        <v>50936</v>
      </c>
      <c r="DO45" s="40">
        <v>0</v>
      </c>
      <c r="DP45" s="86">
        <v>0</v>
      </c>
      <c r="DQ45" s="40">
        <f t="shared" si="19"/>
        <v>0</v>
      </c>
      <c r="DR45" s="40">
        <f t="shared" si="56"/>
        <v>0</v>
      </c>
      <c r="DT45" s="84">
        <v>50936</v>
      </c>
      <c r="DU45" s="40">
        <v>0</v>
      </c>
      <c r="DV45" s="86">
        <v>0</v>
      </c>
      <c r="DW45" s="40"/>
      <c r="DX45" s="40">
        <v>0</v>
      </c>
      <c r="DY45" s="40">
        <f t="shared" si="57"/>
        <v>0</v>
      </c>
      <c r="EA45" s="84">
        <v>50936</v>
      </c>
      <c r="EC45" s="86"/>
      <c r="EG45" s="84">
        <v>50936</v>
      </c>
      <c r="EH45" s="40"/>
      <c r="EI45" s="86"/>
      <c r="EJ45" s="40"/>
      <c r="EK45" s="40">
        <v>0</v>
      </c>
      <c r="EL45" s="40">
        <f t="shared" si="58"/>
        <v>0</v>
      </c>
      <c r="EN45" s="84">
        <v>50936</v>
      </c>
      <c r="EO45" s="40"/>
      <c r="EP45" s="86"/>
      <c r="EQ45" s="40"/>
      <c r="ER45" s="40">
        <f t="shared" si="59"/>
        <v>0</v>
      </c>
      <c r="ET45" s="84">
        <v>50936</v>
      </c>
      <c r="EU45" s="40">
        <v>1289901.2</v>
      </c>
      <c r="EV45" s="86"/>
      <c r="EW45" s="40">
        <v>0</v>
      </c>
      <c r="EX45" s="40">
        <v>94400098.799999997</v>
      </c>
      <c r="EY45" s="40">
        <f t="shared" si="60"/>
        <v>95690000</v>
      </c>
      <c r="FA45" s="84">
        <v>50936</v>
      </c>
      <c r="FC45" s="86"/>
      <c r="FF45" s="40">
        <f t="shared" si="61"/>
        <v>0</v>
      </c>
      <c r="FH45" s="84">
        <v>50936</v>
      </c>
      <c r="FN45" s="84">
        <v>50936</v>
      </c>
      <c r="FR45" s="40">
        <f t="shared" si="62"/>
        <v>0</v>
      </c>
      <c r="FT45" s="84">
        <v>50936</v>
      </c>
      <c r="FX45" s="40">
        <f t="shared" si="63"/>
        <v>0</v>
      </c>
      <c r="FZ45" s="84">
        <v>50936</v>
      </c>
      <c r="GE45" s="40">
        <f t="shared" si="64"/>
        <v>0</v>
      </c>
      <c r="GG45" s="84">
        <v>50936</v>
      </c>
      <c r="GL45" s="40">
        <f t="shared" si="65"/>
        <v>0</v>
      </c>
      <c r="GN45" s="84">
        <v>50936</v>
      </c>
      <c r="GS45" s="40">
        <f t="shared" si="66"/>
        <v>0</v>
      </c>
      <c r="GU45" s="84">
        <v>50936</v>
      </c>
      <c r="GZ45" s="40">
        <f t="shared" si="67"/>
        <v>0</v>
      </c>
    </row>
    <row r="46" spans="1:208" x14ac:dyDescent="0.25">
      <c r="A46" s="117">
        <f t="shared" si="38"/>
        <v>57511</v>
      </c>
      <c r="B46" s="84">
        <f t="shared" si="39"/>
        <v>57526</v>
      </c>
      <c r="C46" s="85">
        <f t="shared" si="0"/>
        <v>347248625</v>
      </c>
      <c r="D46" s="40">
        <f t="shared" si="1"/>
        <v>0</v>
      </c>
      <c r="F46" s="84">
        <v>51135</v>
      </c>
      <c r="G46" s="84"/>
      <c r="H46" s="84">
        <v>51119</v>
      </c>
      <c r="I46" s="40"/>
      <c r="O46" s="84">
        <v>51135</v>
      </c>
      <c r="P46" s="84"/>
      <c r="Q46" s="84">
        <v>51119</v>
      </c>
      <c r="R46" s="40">
        <f t="shared" si="34"/>
        <v>14710901.649999999</v>
      </c>
      <c r="S46" s="40">
        <f t="shared" si="35"/>
        <v>44912377.5</v>
      </c>
      <c r="T46" s="40">
        <f t="shared" si="36"/>
        <v>166994098.35000002</v>
      </c>
      <c r="U46" s="40">
        <f t="shared" si="37"/>
        <v>0</v>
      </c>
      <c r="V46" s="40">
        <f t="shared" si="44"/>
        <v>226617377.50000003</v>
      </c>
      <c r="X46" s="84">
        <v>51119</v>
      </c>
      <c r="Y46" s="40"/>
      <c r="Z46" s="100"/>
      <c r="AA46" s="40"/>
      <c r="AB46" s="40"/>
      <c r="AC46" s="40"/>
      <c r="AD46" s="40">
        <f t="shared" si="3"/>
        <v>0</v>
      </c>
      <c r="AF46" s="84">
        <v>51119</v>
      </c>
      <c r="AG46" s="40">
        <v>8813678.1999999993</v>
      </c>
      <c r="AH46" s="100">
        <v>2.7300000000000001E-2</v>
      </c>
      <c r="AI46" s="40">
        <v>12971900</v>
      </c>
      <c r="AJ46" s="40">
        <v>5446321.7999999998</v>
      </c>
      <c r="AK46" s="40"/>
      <c r="AL46" s="40">
        <f t="shared" si="4"/>
        <v>27231900</v>
      </c>
      <c r="AN46" s="84">
        <v>51119</v>
      </c>
      <c r="AO46" s="40"/>
      <c r="AP46" s="100"/>
      <c r="AQ46" s="40">
        <f t="shared" si="41"/>
        <v>0</v>
      </c>
      <c r="AR46" s="40">
        <v>0</v>
      </c>
      <c r="AS46" s="40"/>
      <c r="AT46" s="40">
        <f t="shared" si="45"/>
        <v>0</v>
      </c>
      <c r="AV46" s="84">
        <v>51119</v>
      </c>
      <c r="AW46" s="40">
        <v>0</v>
      </c>
      <c r="AX46" s="100"/>
      <c r="AY46" s="40">
        <f t="shared" si="46"/>
        <v>1637750</v>
      </c>
      <c r="AZ46" s="40">
        <v>0</v>
      </c>
      <c r="BA46" s="40"/>
      <c r="BB46" s="40">
        <f t="shared" si="47"/>
        <v>1637750</v>
      </c>
      <c r="BD46" s="84">
        <v>51119</v>
      </c>
      <c r="BE46" s="40">
        <v>0</v>
      </c>
      <c r="BF46" s="100"/>
      <c r="BG46" s="40">
        <f t="shared" si="8"/>
        <v>0</v>
      </c>
      <c r="BH46" s="40">
        <v>0</v>
      </c>
      <c r="BI46" s="40"/>
      <c r="BJ46" s="40">
        <f t="shared" si="48"/>
        <v>0</v>
      </c>
      <c r="BL46" s="84">
        <v>51119</v>
      </c>
      <c r="BM46" s="40">
        <v>0</v>
      </c>
      <c r="BN46" s="100"/>
      <c r="BO46" s="40">
        <f t="shared" si="42"/>
        <v>0</v>
      </c>
      <c r="BP46" s="40">
        <v>0</v>
      </c>
      <c r="BQ46" s="40"/>
      <c r="BR46" s="40">
        <f t="shared" si="49"/>
        <v>0</v>
      </c>
      <c r="BT46" s="84">
        <v>51119</v>
      </c>
      <c r="BU46" s="40"/>
      <c r="BV46" s="100"/>
      <c r="BW46" s="40"/>
      <c r="BX46" s="100"/>
      <c r="BY46" s="40">
        <f t="shared" si="50"/>
        <v>19862625</v>
      </c>
      <c r="BZ46" s="40"/>
      <c r="CA46" s="40"/>
      <c r="CB46" s="40">
        <f t="shared" si="51"/>
        <v>19862625</v>
      </c>
      <c r="CD46" s="84">
        <v>51119</v>
      </c>
      <c r="CE46" s="40"/>
      <c r="CF46" s="100"/>
      <c r="CG46" s="40"/>
      <c r="CH46" s="40"/>
      <c r="CI46" s="40"/>
      <c r="CJ46" s="40">
        <f t="shared" si="43"/>
        <v>0</v>
      </c>
      <c r="CL46" s="84">
        <v>51119</v>
      </c>
      <c r="CM46" s="40">
        <v>0</v>
      </c>
      <c r="CO46" s="40">
        <v>4750125</v>
      </c>
      <c r="CP46" s="40">
        <v>0</v>
      </c>
      <c r="CQ46" s="40"/>
      <c r="CR46" s="40">
        <f t="shared" si="52"/>
        <v>4750125</v>
      </c>
      <c r="CT46" s="84">
        <v>51119</v>
      </c>
      <c r="CU46" s="40">
        <v>2092080</v>
      </c>
      <c r="CV46" s="100">
        <v>4.8500000000000001E-2</v>
      </c>
      <c r="CW46" s="40">
        <v>1083602.5</v>
      </c>
      <c r="CX46" s="40">
        <v>1907920</v>
      </c>
      <c r="CY46" s="40">
        <f t="shared" si="53"/>
        <v>5083602.5</v>
      </c>
      <c r="DA46" s="84">
        <v>51119</v>
      </c>
      <c r="DB46" s="40">
        <v>0</v>
      </c>
      <c r="DC46" s="40"/>
      <c r="DD46" s="40">
        <v>3425625</v>
      </c>
      <c r="DE46" s="40">
        <v>0</v>
      </c>
      <c r="DF46" s="40">
        <f t="shared" si="54"/>
        <v>3425625</v>
      </c>
      <c r="DH46" s="84">
        <v>51119</v>
      </c>
      <c r="DI46" s="40">
        <v>1750000</v>
      </c>
      <c r="DJ46" s="100">
        <v>0.05</v>
      </c>
      <c r="DK46" s="40">
        <v>1180750</v>
      </c>
      <c r="DL46" s="40">
        <f t="shared" si="55"/>
        <v>2930750</v>
      </c>
      <c r="DN46" s="84">
        <v>51119</v>
      </c>
      <c r="DO46" s="40">
        <v>0</v>
      </c>
      <c r="DP46" s="86">
        <v>0</v>
      </c>
      <c r="DQ46" s="40">
        <f t="shared" si="19"/>
        <v>0</v>
      </c>
      <c r="DR46" s="40">
        <f t="shared" si="56"/>
        <v>0</v>
      </c>
      <c r="DT46" s="84">
        <v>51119</v>
      </c>
      <c r="DU46" s="40">
        <v>0</v>
      </c>
      <c r="DV46" s="86">
        <v>0</v>
      </c>
      <c r="DW46" s="40"/>
      <c r="DX46" s="40">
        <v>0</v>
      </c>
      <c r="DY46" s="40">
        <f t="shared" si="57"/>
        <v>0</v>
      </c>
      <c r="EA46" s="84">
        <v>51119</v>
      </c>
      <c r="EC46" s="86"/>
      <c r="EG46" s="84">
        <v>51119</v>
      </c>
      <c r="EH46" s="40"/>
      <c r="EI46" s="86"/>
      <c r="EJ46" s="40"/>
      <c r="EK46" s="40">
        <v>0</v>
      </c>
      <c r="EL46" s="40">
        <f t="shared" si="58"/>
        <v>0</v>
      </c>
      <c r="EN46" s="84">
        <v>51119</v>
      </c>
      <c r="EO46" s="40"/>
      <c r="EP46" s="86"/>
      <c r="EQ46" s="40"/>
      <c r="ER46" s="40">
        <f t="shared" si="59"/>
        <v>0</v>
      </c>
      <c r="ET46" s="84">
        <v>51119</v>
      </c>
      <c r="EU46" s="40">
        <v>2055143.45</v>
      </c>
      <c r="EV46" s="86"/>
      <c r="EW46" s="40">
        <v>0</v>
      </c>
      <c r="EX46" s="40">
        <v>159639856.55000001</v>
      </c>
      <c r="EY46" s="40">
        <f t="shared" si="60"/>
        <v>161695000</v>
      </c>
      <c r="FA46" s="84">
        <v>51119</v>
      </c>
      <c r="FC46" s="86"/>
      <c r="FF46" s="40">
        <f t="shared" si="61"/>
        <v>0</v>
      </c>
      <c r="FH46" s="84">
        <v>51119</v>
      </c>
      <c r="FN46" s="84">
        <v>51119</v>
      </c>
      <c r="FR46" s="40">
        <f t="shared" si="62"/>
        <v>0</v>
      </c>
      <c r="FT46" s="84">
        <v>51119</v>
      </c>
      <c r="FX46" s="40">
        <f t="shared" si="63"/>
        <v>0</v>
      </c>
      <c r="FZ46" s="84">
        <v>51119</v>
      </c>
      <c r="GE46" s="40">
        <f t="shared" si="64"/>
        <v>0</v>
      </c>
      <c r="GG46" s="84">
        <v>51119</v>
      </c>
      <c r="GL46" s="40">
        <f t="shared" si="65"/>
        <v>0</v>
      </c>
      <c r="GN46" s="84">
        <v>51119</v>
      </c>
      <c r="GS46" s="40">
        <f t="shared" si="66"/>
        <v>0</v>
      </c>
      <c r="GU46" s="84">
        <v>51119</v>
      </c>
      <c r="GZ46" s="40">
        <f t="shared" si="67"/>
        <v>0</v>
      </c>
    </row>
    <row r="47" spans="1:208" x14ac:dyDescent="0.25">
      <c r="A47" s="117">
        <f t="shared" si="38"/>
        <v>57876</v>
      </c>
      <c r="B47" s="84">
        <f t="shared" si="39"/>
        <v>57891</v>
      </c>
      <c r="C47" s="85">
        <f t="shared" si="0"/>
        <v>0</v>
      </c>
      <c r="D47" s="40">
        <f t="shared" si="1"/>
        <v>0</v>
      </c>
      <c r="F47" s="84">
        <v>51317</v>
      </c>
      <c r="G47" s="84"/>
      <c r="H47" s="84">
        <v>51302</v>
      </c>
      <c r="I47" s="40">
        <f>SUM(Y46:Y47,AG46:AG47,AO46:AO47,AW46:AW47,BE46:BE47,BM46:BM47,BU46:BU47,BW46:BW47,CE46:CE47,CM46:CM47,CU46:CU47,DB46:DB47,DI46:DI47,DO46:DO47,DU46:DU47,EB46:EB47,EH46:EH47,EO46:EO47,EU46:EU47,FB46:FB47,FI46:FI47,FO46:FO47,FU46:FU47,GA46:GA47,GH46:GH47,GO46:GO47,GV46:GV47)</f>
        <v>25602411.949999999</v>
      </c>
      <c r="J47" s="40">
        <f>SUM(AA46:AA47,AI46:AI47,AQ46:AQ47,AY46:AY47,BG46:BG47,BO46:BO47,BY46:BY47,CG46:CG47,CO46:CO47,CW46:CW47,DD46:DD47,DK46:DK47,DQ46:DQ47,DW46:DW47,ED46:ED47,EJ46:EJ47,EQ46:EQ47,EW46:EW47,FD46:FD47,FK46:FK47,FQ46:FQ47,FW46:FW47,GC46:GC47,GJ46:GJ47,GQ46:GQ47,GX46:GX47)</f>
        <v>89684005</v>
      </c>
      <c r="K47" s="40">
        <f>SUM(AB46:AB47,AJ46,AJ47,BZ46:BZ47,CH46:CH47,CP46:CP47,CX46:CX47,DE46:DE47,DX46:DX47,EK46:EK47,EX46:EX47,FE46:FE47,GD46:GD47,GK46:GK47,GR46:GR47,GY46:GY47)</f>
        <v>267282588.05000001</v>
      </c>
      <c r="L47" s="40">
        <f>SUM(AK46,AK47,BA46:BA47,BI46:BI47,BQ46:BQ47,CA46:CA47,CI46:CI47,CQ46:CQ47)</f>
        <v>0</v>
      </c>
      <c r="M47" s="40">
        <f>SUM(I47:L47)</f>
        <v>382569005</v>
      </c>
      <c r="O47" s="84">
        <v>51317</v>
      </c>
      <c r="P47" s="84"/>
      <c r="Q47" s="84">
        <v>51302</v>
      </c>
      <c r="R47" s="40">
        <f t="shared" si="34"/>
        <v>10891510.299999999</v>
      </c>
      <c r="S47" s="40">
        <f t="shared" si="35"/>
        <v>44771627.5</v>
      </c>
      <c r="T47" s="40">
        <f t="shared" si="36"/>
        <v>100288489.7</v>
      </c>
      <c r="U47" s="40">
        <f t="shared" si="37"/>
        <v>0</v>
      </c>
      <c r="V47" s="40">
        <f t="shared" si="44"/>
        <v>155951627.5</v>
      </c>
      <c r="X47" s="84">
        <v>51302</v>
      </c>
      <c r="Y47" s="40"/>
      <c r="Z47" s="100"/>
      <c r="AA47" s="40"/>
      <c r="AB47" s="40"/>
      <c r="AC47" s="40"/>
      <c r="AD47" s="40">
        <f t="shared" si="3"/>
        <v>0</v>
      </c>
      <c r="AF47" s="84">
        <v>51302</v>
      </c>
      <c r="AG47" s="40">
        <v>8814187.1999999993</v>
      </c>
      <c r="AH47" s="100">
        <v>2.7699999999999999E-2</v>
      </c>
      <c r="AI47" s="40">
        <v>12971900</v>
      </c>
      <c r="AJ47" s="40">
        <v>5745812.7999999998</v>
      </c>
      <c r="AK47" s="40"/>
      <c r="AL47" s="40">
        <f t="shared" si="4"/>
        <v>27531900</v>
      </c>
      <c r="AN47" s="84">
        <v>51302</v>
      </c>
      <c r="AO47" s="40"/>
      <c r="AP47" s="100"/>
      <c r="AQ47" s="40">
        <f t="shared" si="41"/>
        <v>0</v>
      </c>
      <c r="AR47" s="40">
        <v>0</v>
      </c>
      <c r="AS47" s="40"/>
      <c r="AT47" s="40">
        <f t="shared" si="45"/>
        <v>0</v>
      </c>
      <c r="AV47" s="84">
        <v>51302</v>
      </c>
      <c r="AW47" s="40">
        <v>0</v>
      </c>
      <c r="AX47" s="100"/>
      <c r="AY47" s="40">
        <f t="shared" si="46"/>
        <v>1637750</v>
      </c>
      <c r="AZ47" s="40">
        <v>0</v>
      </c>
      <c r="BA47" s="40"/>
      <c r="BB47" s="40">
        <f t="shared" si="47"/>
        <v>1637750</v>
      </c>
      <c r="BD47" s="84">
        <v>51302</v>
      </c>
      <c r="BE47" s="40">
        <v>0</v>
      </c>
      <c r="BF47" s="100"/>
      <c r="BG47" s="40">
        <f t="shared" si="8"/>
        <v>0</v>
      </c>
      <c r="BH47" s="40">
        <v>0</v>
      </c>
      <c r="BI47" s="40"/>
      <c r="BJ47" s="40">
        <f t="shared" si="48"/>
        <v>0</v>
      </c>
      <c r="BL47" s="84">
        <v>51302</v>
      </c>
      <c r="BM47" s="40">
        <v>0</v>
      </c>
      <c r="BN47" s="100"/>
      <c r="BO47" s="40">
        <f t="shared" si="42"/>
        <v>0</v>
      </c>
      <c r="BP47" s="40">
        <v>0</v>
      </c>
      <c r="BQ47" s="40"/>
      <c r="BR47" s="40">
        <f t="shared" si="49"/>
        <v>0</v>
      </c>
      <c r="BT47" s="84">
        <v>51302</v>
      </c>
      <c r="BU47" s="40"/>
      <c r="BV47" s="100"/>
      <c r="BW47" s="40"/>
      <c r="BX47" s="100"/>
      <c r="BY47" s="40">
        <f t="shared" si="50"/>
        <v>19862625</v>
      </c>
      <c r="BZ47" s="40"/>
      <c r="CA47" s="40"/>
      <c r="CB47" s="40">
        <f t="shared" si="51"/>
        <v>19862625</v>
      </c>
      <c r="CD47" s="84">
        <v>51302</v>
      </c>
      <c r="CE47" s="40"/>
      <c r="CF47" s="100"/>
      <c r="CG47" s="40"/>
      <c r="CH47" s="40"/>
      <c r="CI47" s="40"/>
      <c r="CJ47" s="40">
        <f t="shared" si="43"/>
        <v>0</v>
      </c>
      <c r="CL47" s="84">
        <v>51302</v>
      </c>
      <c r="CM47" s="40">
        <v>0</v>
      </c>
      <c r="CO47" s="40">
        <v>4750125</v>
      </c>
      <c r="CP47" s="40">
        <v>0</v>
      </c>
      <c r="CQ47" s="40"/>
      <c r="CR47" s="40">
        <f t="shared" si="52"/>
        <v>4750125</v>
      </c>
      <c r="CT47" s="84">
        <v>51302</v>
      </c>
      <c r="CU47" s="40">
        <v>0</v>
      </c>
      <c r="CV47" s="100"/>
      <c r="CW47" s="40">
        <v>986602.5</v>
      </c>
      <c r="CX47" s="40">
        <v>0</v>
      </c>
      <c r="CY47" s="40">
        <f t="shared" si="53"/>
        <v>986602.5</v>
      </c>
      <c r="DA47" s="84">
        <v>51302</v>
      </c>
      <c r="DB47" s="40">
        <v>0</v>
      </c>
      <c r="DC47" s="40"/>
      <c r="DD47" s="40">
        <v>3425625</v>
      </c>
      <c r="DE47" s="40">
        <v>0</v>
      </c>
      <c r="DF47" s="40">
        <f t="shared" si="54"/>
        <v>3425625</v>
      </c>
      <c r="DH47" s="84">
        <v>51302</v>
      </c>
      <c r="DI47" s="40">
        <v>930000</v>
      </c>
      <c r="DJ47" s="100">
        <v>0.05</v>
      </c>
      <c r="DK47" s="40">
        <v>1137000</v>
      </c>
      <c r="DL47" s="40">
        <f t="shared" si="55"/>
        <v>2067000</v>
      </c>
      <c r="DN47" s="84">
        <v>51302</v>
      </c>
      <c r="DO47" s="40">
        <v>0</v>
      </c>
      <c r="DP47" s="86">
        <v>0</v>
      </c>
      <c r="DQ47" s="40">
        <f t="shared" si="19"/>
        <v>0</v>
      </c>
      <c r="DR47" s="40">
        <f t="shared" si="56"/>
        <v>0</v>
      </c>
      <c r="DT47" s="84">
        <v>51302</v>
      </c>
      <c r="DU47" s="40">
        <v>0</v>
      </c>
      <c r="DV47" s="86">
        <v>0</v>
      </c>
      <c r="DW47" s="40"/>
      <c r="DX47" s="40">
        <v>0</v>
      </c>
      <c r="DY47" s="40">
        <f t="shared" si="57"/>
        <v>0</v>
      </c>
      <c r="EA47" s="84">
        <v>51302</v>
      </c>
      <c r="EC47" s="86"/>
      <c r="EG47" s="84">
        <v>51302</v>
      </c>
      <c r="EH47" s="40"/>
      <c r="EI47" s="86"/>
      <c r="EJ47" s="40"/>
      <c r="EK47" s="40">
        <v>0</v>
      </c>
      <c r="EL47" s="40">
        <f t="shared" si="58"/>
        <v>0</v>
      </c>
      <c r="EN47" s="84">
        <v>51302</v>
      </c>
      <c r="EO47" s="40"/>
      <c r="EP47" s="86"/>
      <c r="EQ47" s="40"/>
      <c r="ER47" s="40">
        <f t="shared" si="59"/>
        <v>0</v>
      </c>
      <c r="ET47" s="84">
        <v>51302</v>
      </c>
      <c r="EU47" s="40">
        <v>1147323.1000000001</v>
      </c>
      <c r="EV47" s="86"/>
      <c r="EW47" s="40">
        <v>0</v>
      </c>
      <c r="EX47" s="40">
        <v>94542676.900000006</v>
      </c>
      <c r="EY47" s="40">
        <f t="shared" si="60"/>
        <v>95690000</v>
      </c>
      <c r="FA47" s="84">
        <v>51302</v>
      </c>
      <c r="FC47" s="86"/>
      <c r="FF47" s="40">
        <f t="shared" si="61"/>
        <v>0</v>
      </c>
      <c r="FH47" s="84">
        <v>51302</v>
      </c>
      <c r="FN47" s="84">
        <v>51302</v>
      </c>
      <c r="FR47" s="40">
        <f t="shared" si="62"/>
        <v>0</v>
      </c>
      <c r="FT47" s="84">
        <v>51302</v>
      </c>
      <c r="FX47" s="40">
        <f t="shared" si="63"/>
        <v>0</v>
      </c>
      <c r="FZ47" s="84">
        <v>51302</v>
      </c>
      <c r="GE47" s="40">
        <f t="shared" si="64"/>
        <v>0</v>
      </c>
      <c r="GG47" s="84">
        <v>51302</v>
      </c>
      <c r="GL47" s="40">
        <f t="shared" si="65"/>
        <v>0</v>
      </c>
      <c r="GN47" s="84">
        <v>51302</v>
      </c>
      <c r="GS47" s="40">
        <f t="shared" si="66"/>
        <v>0</v>
      </c>
      <c r="GU47" s="84">
        <v>51302</v>
      </c>
      <c r="GZ47" s="40">
        <f t="shared" si="67"/>
        <v>0</v>
      </c>
    </row>
    <row r="48" spans="1:208" x14ac:dyDescent="0.25">
      <c r="A48" s="117">
        <f t="shared" si="38"/>
        <v>58241</v>
      </c>
      <c r="B48" s="84">
        <f t="shared" si="39"/>
        <v>58256</v>
      </c>
      <c r="C48" s="85">
        <f t="shared" si="0"/>
        <v>0</v>
      </c>
      <c r="D48" s="40">
        <f t="shared" si="1"/>
        <v>0</v>
      </c>
      <c r="F48" s="84">
        <v>51501</v>
      </c>
      <c r="G48" s="84"/>
      <c r="H48" s="84">
        <v>51485</v>
      </c>
      <c r="I48" s="40"/>
      <c r="O48" s="84">
        <v>51501</v>
      </c>
      <c r="P48" s="84"/>
      <c r="Q48" s="84">
        <v>51485</v>
      </c>
      <c r="R48" s="40">
        <f t="shared" si="34"/>
        <v>14347759.35</v>
      </c>
      <c r="S48" s="40">
        <f t="shared" si="35"/>
        <v>44748377.5</v>
      </c>
      <c r="T48" s="40">
        <f t="shared" si="36"/>
        <v>167632240.65000001</v>
      </c>
      <c r="U48" s="40">
        <f t="shared" si="37"/>
        <v>0</v>
      </c>
      <c r="V48" s="40">
        <f t="shared" si="44"/>
        <v>226728377.5</v>
      </c>
      <c r="X48" s="84">
        <v>51485</v>
      </c>
      <c r="Y48" s="40"/>
      <c r="Z48" s="100"/>
      <c r="AA48" s="40"/>
      <c r="AB48" s="40"/>
      <c r="AC48" s="40"/>
      <c r="AD48" s="40">
        <f t="shared" si="3"/>
        <v>0</v>
      </c>
      <c r="AF48" s="84">
        <v>51485</v>
      </c>
      <c r="AG48" s="40">
        <v>8504920</v>
      </c>
      <c r="AH48" s="100">
        <v>2.7799999999999998E-2</v>
      </c>
      <c r="AI48" s="40">
        <v>12971900</v>
      </c>
      <c r="AJ48" s="40">
        <v>5765080</v>
      </c>
      <c r="AK48" s="40"/>
      <c r="AL48" s="40">
        <f t="shared" si="4"/>
        <v>27241900</v>
      </c>
      <c r="AN48" s="84">
        <v>51485</v>
      </c>
      <c r="AO48" s="40"/>
      <c r="AP48" s="100"/>
      <c r="AQ48" s="40">
        <f t="shared" si="41"/>
        <v>0</v>
      </c>
      <c r="AR48" s="40">
        <v>0</v>
      </c>
      <c r="AS48" s="40"/>
      <c r="AT48" s="40">
        <f t="shared" si="45"/>
        <v>0</v>
      </c>
      <c r="AV48" s="84">
        <v>51485</v>
      </c>
      <c r="AW48" s="40">
        <v>0</v>
      </c>
      <c r="AX48" s="100"/>
      <c r="AY48" s="40">
        <f t="shared" si="46"/>
        <v>1637750</v>
      </c>
      <c r="AZ48" s="40">
        <v>0</v>
      </c>
      <c r="BA48" s="40"/>
      <c r="BB48" s="40">
        <f t="shared" si="47"/>
        <v>1637750</v>
      </c>
      <c r="BD48" s="84">
        <v>51485</v>
      </c>
      <c r="BE48" s="40">
        <v>0</v>
      </c>
      <c r="BF48" s="100"/>
      <c r="BG48" s="40">
        <f t="shared" si="8"/>
        <v>0</v>
      </c>
      <c r="BH48" s="40">
        <v>0</v>
      </c>
      <c r="BI48" s="40"/>
      <c r="BJ48" s="40">
        <f t="shared" si="48"/>
        <v>0</v>
      </c>
      <c r="BL48" s="84">
        <v>51485</v>
      </c>
      <c r="BM48" s="40">
        <v>0</v>
      </c>
      <c r="BN48" s="100"/>
      <c r="BO48" s="40">
        <f t="shared" si="42"/>
        <v>0</v>
      </c>
      <c r="BP48" s="40">
        <v>0</v>
      </c>
      <c r="BQ48" s="40"/>
      <c r="BR48" s="40">
        <f t="shared" si="49"/>
        <v>0</v>
      </c>
      <c r="BT48" s="84">
        <v>51485</v>
      </c>
      <c r="BU48" s="40"/>
      <c r="BV48" s="100"/>
      <c r="BW48" s="40"/>
      <c r="BX48" s="100"/>
      <c r="BY48" s="40">
        <f t="shared" si="50"/>
        <v>19862625</v>
      </c>
      <c r="BZ48" s="40"/>
      <c r="CA48" s="40"/>
      <c r="CB48" s="40">
        <f t="shared" si="51"/>
        <v>19862625</v>
      </c>
      <c r="CD48" s="84">
        <v>51485</v>
      </c>
      <c r="CE48" s="40"/>
      <c r="CF48" s="100"/>
      <c r="CG48" s="40"/>
      <c r="CH48" s="40"/>
      <c r="CI48" s="40"/>
      <c r="CJ48" s="40">
        <f t="shared" si="43"/>
        <v>0</v>
      </c>
      <c r="CL48" s="84">
        <v>51485</v>
      </c>
      <c r="CM48" s="40">
        <v>0</v>
      </c>
      <c r="CO48" s="40">
        <v>4750125</v>
      </c>
      <c r="CP48" s="40">
        <v>0</v>
      </c>
      <c r="CQ48" s="40"/>
      <c r="CR48" s="40">
        <f t="shared" si="52"/>
        <v>4750125</v>
      </c>
      <c r="CT48" s="84">
        <v>51485</v>
      </c>
      <c r="CU48" s="40">
        <v>2194068.9</v>
      </c>
      <c r="CV48" s="100">
        <v>4.8500000000000001E-2</v>
      </c>
      <c r="CW48" s="40">
        <v>986602.5</v>
      </c>
      <c r="CX48" s="40">
        <v>2000931.1</v>
      </c>
      <c r="CY48" s="40">
        <f t="shared" si="53"/>
        <v>5181602.5</v>
      </c>
      <c r="DA48" s="84">
        <v>51485</v>
      </c>
      <c r="DB48" s="40">
        <v>0</v>
      </c>
      <c r="DC48" s="40"/>
      <c r="DD48" s="40">
        <v>3425625</v>
      </c>
      <c r="DE48" s="40">
        <v>0</v>
      </c>
      <c r="DF48" s="40">
        <f t="shared" si="54"/>
        <v>3425625</v>
      </c>
      <c r="DH48" s="84">
        <v>51485</v>
      </c>
      <c r="DI48" s="40">
        <v>1820000</v>
      </c>
      <c r="DJ48" s="100">
        <v>0.05</v>
      </c>
      <c r="DK48" s="40">
        <v>1113750</v>
      </c>
      <c r="DL48" s="40">
        <f t="shared" si="55"/>
        <v>2933750</v>
      </c>
      <c r="DN48" s="84">
        <v>51485</v>
      </c>
      <c r="DO48" s="40">
        <v>0</v>
      </c>
      <c r="DP48" s="86">
        <v>0</v>
      </c>
      <c r="DQ48" s="40">
        <f t="shared" si="19"/>
        <v>0</v>
      </c>
      <c r="DR48" s="40">
        <f t="shared" si="56"/>
        <v>0</v>
      </c>
      <c r="DT48" s="84">
        <v>51485</v>
      </c>
      <c r="DU48" s="40">
        <v>0</v>
      </c>
      <c r="DV48" s="86">
        <v>0</v>
      </c>
      <c r="DW48" s="40"/>
      <c r="DX48" s="40">
        <v>0</v>
      </c>
      <c r="DY48" s="40">
        <f t="shared" si="57"/>
        <v>0</v>
      </c>
      <c r="EA48" s="84">
        <v>51485</v>
      </c>
      <c r="EC48" s="86"/>
      <c r="EG48" s="84">
        <v>51485</v>
      </c>
      <c r="EH48" s="40"/>
      <c r="EI48" s="86"/>
      <c r="EJ48" s="40"/>
      <c r="EK48" s="40">
        <v>0</v>
      </c>
      <c r="EL48" s="40">
        <f t="shared" si="58"/>
        <v>0</v>
      </c>
      <c r="EN48" s="84">
        <v>51485</v>
      </c>
      <c r="EO48" s="40"/>
      <c r="EP48" s="86"/>
      <c r="EQ48" s="40"/>
      <c r="ER48" s="40">
        <f t="shared" si="59"/>
        <v>0</v>
      </c>
      <c r="ET48" s="84">
        <v>51485</v>
      </c>
      <c r="EU48" s="40">
        <v>1828770.45</v>
      </c>
      <c r="EV48" s="86"/>
      <c r="EW48" s="40">
        <v>0</v>
      </c>
      <c r="EX48" s="40">
        <v>159866229.55000001</v>
      </c>
      <c r="EY48" s="40">
        <f t="shared" si="60"/>
        <v>161695000</v>
      </c>
      <c r="FA48" s="84">
        <v>51485</v>
      </c>
      <c r="FC48" s="86"/>
      <c r="FF48" s="40">
        <f t="shared" si="61"/>
        <v>0</v>
      </c>
      <c r="FH48" s="84">
        <v>51485</v>
      </c>
      <c r="FN48" s="84">
        <v>51485</v>
      </c>
      <c r="FR48" s="40">
        <f t="shared" si="62"/>
        <v>0</v>
      </c>
      <c r="FT48" s="84">
        <v>51485</v>
      </c>
      <c r="FX48" s="40">
        <f t="shared" si="63"/>
        <v>0</v>
      </c>
      <c r="FZ48" s="84">
        <v>51485</v>
      </c>
      <c r="GE48" s="40">
        <f t="shared" si="64"/>
        <v>0</v>
      </c>
      <c r="GG48" s="84">
        <v>51485</v>
      </c>
      <c r="GL48" s="40">
        <f t="shared" si="65"/>
        <v>0</v>
      </c>
      <c r="GN48" s="84">
        <v>51485</v>
      </c>
      <c r="GS48" s="40">
        <f t="shared" si="66"/>
        <v>0</v>
      </c>
      <c r="GU48" s="84">
        <v>51485</v>
      </c>
      <c r="GZ48" s="40">
        <f t="shared" si="67"/>
        <v>0</v>
      </c>
    </row>
    <row r="49" spans="1:208" x14ac:dyDescent="0.25">
      <c r="A49" s="117">
        <f t="shared" si="38"/>
        <v>58607</v>
      </c>
      <c r="B49" s="84">
        <f t="shared" si="39"/>
        <v>58622</v>
      </c>
      <c r="C49" s="85">
        <f t="shared" ref="C49" si="68">VLOOKUP(A49,TotalEPB_DS,13,FALSE)</f>
        <v>0</v>
      </c>
      <c r="D49" s="40">
        <f t="shared" ref="D49" si="69">VLOOKUP(A49,SeriesTotalEPB_DS,6,FALSE)-C49</f>
        <v>0</v>
      </c>
      <c r="F49" s="84">
        <v>51682</v>
      </c>
      <c r="G49" s="84"/>
      <c r="H49" s="84">
        <v>51667</v>
      </c>
      <c r="I49" s="40">
        <f>SUM(Y48:Y49,AG48:AG49,AO48:AO49,AW48:AW49,BE48:BE49,BM48:BM49,BU48:BU49,BW48:BW49,CE48:CE49,CM48:CM49,CU48:CU49,DB48:DB49,DI48:DI49,DO48:DO49,DU48:DU49,EB48:EB49,EH48:EH49,EO48:EO49,EU48:EU49,FB48:FB49,FI48:FI49,FO48:FO49,FU48:FU49,GA48:GA49,GH48:GH49,GO48:GO49,GV48:GV49)</f>
        <v>37644646.850000001</v>
      </c>
      <c r="J49" s="40">
        <f>SUM(AA48:AA49,AI48:AI49,AQ48:AQ49,AY48:AY49,BG48:BG49,BO48:BO49,BY48:BY49,CG48:CG49,CO48:CO49,CW48:CW49,DD48:DD49,DK48:DK49,DQ48:DQ49,DW48:DW49,ED48:ED49,EJ48:EJ49,EQ48:EQ49,EW48:EW49,FD48:FD49,FK48:FK49,FQ48:FQ49,FW48:FW49,GC48:GC49,GJ48:GJ49,GQ48:GQ49,GX48:GX49)</f>
        <v>89349526.25</v>
      </c>
      <c r="K49" s="40">
        <f>SUM(AB48:AB49,AJ48,AJ49,BZ48:BZ49,CH48:CH49,CP48:CP49,CX48:CX49,DE48:DE49,DX48:DX49,EK48:EK49,EX48:EX49,FE48:FE49,GD48:GD49,GK48:GK49,GR48:GR49,GY48:GY49)</f>
        <v>255575209.75</v>
      </c>
      <c r="L49" s="40">
        <f>SUM(AK48,AK49,BA48:BA49,BI48:BI49,BQ48:BQ49,CA48:CA49,CI48:CI49,CQ48:CQ49)</f>
        <v>0</v>
      </c>
      <c r="M49" s="40">
        <f>SUM(I49:L49)</f>
        <v>382569382.85000002</v>
      </c>
      <c r="O49" s="84">
        <v>51682</v>
      </c>
      <c r="P49" s="84"/>
      <c r="Q49" s="84">
        <v>51667</v>
      </c>
      <c r="R49" s="40">
        <f t="shared" si="34"/>
        <v>23296887.5</v>
      </c>
      <c r="S49" s="40">
        <f t="shared" si="35"/>
        <v>44601148.75</v>
      </c>
      <c r="T49" s="40">
        <f t="shared" si="36"/>
        <v>87942969.099999994</v>
      </c>
      <c r="U49" s="40">
        <f t="shared" si="37"/>
        <v>0</v>
      </c>
      <c r="V49" s="40">
        <f t="shared" si="44"/>
        <v>155841005.34999999</v>
      </c>
      <c r="X49" s="84">
        <v>51667</v>
      </c>
      <c r="Y49" s="40"/>
      <c r="Z49" s="100"/>
      <c r="AA49" s="40"/>
      <c r="AB49" s="40"/>
      <c r="AC49" s="40"/>
      <c r="AD49" s="40">
        <f t="shared" si="3"/>
        <v>0</v>
      </c>
      <c r="AF49" s="84">
        <v>51667</v>
      </c>
      <c r="AG49" s="40">
        <v>8504329.5</v>
      </c>
      <c r="AH49" s="100">
        <v>2.81E-2</v>
      </c>
      <c r="AI49" s="40">
        <v>12971900</v>
      </c>
      <c r="AJ49" s="40">
        <v>6045670.5</v>
      </c>
      <c r="AK49" s="40"/>
      <c r="AL49" s="40">
        <f t="shared" si="4"/>
        <v>27521900</v>
      </c>
      <c r="AN49" s="84">
        <v>51667</v>
      </c>
      <c r="AO49" s="40"/>
      <c r="AP49" s="100"/>
      <c r="AQ49" s="40">
        <f t="shared" si="41"/>
        <v>0</v>
      </c>
      <c r="AR49" s="40">
        <v>0</v>
      </c>
      <c r="AS49" s="40"/>
      <c r="AT49" s="40">
        <f t="shared" si="45"/>
        <v>0</v>
      </c>
      <c r="AV49" s="84">
        <v>51667</v>
      </c>
      <c r="AW49" s="40">
        <v>0</v>
      </c>
      <c r="AX49" s="100"/>
      <c r="AY49" s="40">
        <f t="shared" si="46"/>
        <v>1637750</v>
      </c>
      <c r="AZ49" s="40">
        <v>0</v>
      </c>
      <c r="BA49" s="40"/>
      <c r="BB49" s="40">
        <f t="shared" si="47"/>
        <v>1637750</v>
      </c>
      <c r="BD49" s="84">
        <v>51667</v>
      </c>
      <c r="BE49" s="40">
        <v>0</v>
      </c>
      <c r="BF49" s="100"/>
      <c r="BG49" s="40">
        <f t="shared" si="8"/>
        <v>0</v>
      </c>
      <c r="BH49" s="40">
        <v>0</v>
      </c>
      <c r="BI49" s="40"/>
      <c r="BJ49" s="40">
        <f t="shared" si="48"/>
        <v>0</v>
      </c>
      <c r="BL49" s="84">
        <v>51667</v>
      </c>
      <c r="BM49" s="40">
        <v>0</v>
      </c>
      <c r="BN49" s="100"/>
      <c r="BO49" s="40">
        <f t="shared" si="42"/>
        <v>0</v>
      </c>
      <c r="BP49" s="40">
        <v>0</v>
      </c>
      <c r="BQ49" s="40"/>
      <c r="BR49" s="40">
        <f t="shared" si="49"/>
        <v>0</v>
      </c>
      <c r="BT49" s="84">
        <v>51667</v>
      </c>
      <c r="BU49" s="40"/>
      <c r="BV49" s="100"/>
      <c r="BW49" s="40"/>
      <c r="BX49" s="100"/>
      <c r="BY49" s="40">
        <f t="shared" si="50"/>
        <v>19862625</v>
      </c>
      <c r="BZ49" s="40"/>
      <c r="CA49" s="40"/>
      <c r="CB49" s="40">
        <f t="shared" si="51"/>
        <v>19862625</v>
      </c>
      <c r="CD49" s="84">
        <v>51667</v>
      </c>
      <c r="CE49" s="40"/>
      <c r="CF49" s="100"/>
      <c r="CG49" s="40"/>
      <c r="CH49" s="40"/>
      <c r="CI49" s="40"/>
      <c r="CJ49" s="40">
        <f t="shared" si="43"/>
        <v>0</v>
      </c>
      <c r="CL49" s="84">
        <v>51667</v>
      </c>
      <c r="CM49" s="40">
        <v>0</v>
      </c>
      <c r="CO49" s="40">
        <v>4750125</v>
      </c>
      <c r="CP49" s="40">
        <v>0</v>
      </c>
      <c r="CQ49" s="40"/>
      <c r="CR49" s="40">
        <f t="shared" si="52"/>
        <v>4750125</v>
      </c>
      <c r="CT49" s="84">
        <v>51667</v>
      </c>
      <c r="CU49" s="40">
        <v>0</v>
      </c>
      <c r="CV49" s="100"/>
      <c r="CW49" s="40">
        <v>884873.75</v>
      </c>
      <c r="CX49" s="40">
        <v>0</v>
      </c>
      <c r="CY49" s="40">
        <f t="shared" si="53"/>
        <v>884873.75</v>
      </c>
      <c r="DA49" s="84">
        <v>51667</v>
      </c>
      <c r="DB49" s="40">
        <v>0</v>
      </c>
      <c r="DC49" s="40"/>
      <c r="DD49" s="40">
        <v>3425625</v>
      </c>
      <c r="DE49" s="40">
        <v>0</v>
      </c>
      <c r="DF49" s="40">
        <f t="shared" si="54"/>
        <v>3425625</v>
      </c>
      <c r="DH49" s="84">
        <v>51667</v>
      </c>
      <c r="DI49" s="40">
        <v>935000</v>
      </c>
      <c r="DJ49" s="100">
        <v>0.05</v>
      </c>
      <c r="DK49" s="40">
        <v>1068250</v>
      </c>
      <c r="DL49" s="40">
        <f t="shared" si="55"/>
        <v>2003250</v>
      </c>
      <c r="DN49" s="84">
        <v>51667</v>
      </c>
      <c r="DO49" s="40">
        <v>0</v>
      </c>
      <c r="DP49" s="86">
        <v>0</v>
      </c>
      <c r="DQ49" s="40">
        <f t="shared" si="19"/>
        <v>0</v>
      </c>
      <c r="DR49" s="40">
        <f t="shared" si="56"/>
        <v>0</v>
      </c>
      <c r="DT49" s="84">
        <v>51667</v>
      </c>
      <c r="DU49" s="40">
        <v>13519105.6</v>
      </c>
      <c r="DV49" s="86">
        <v>5.45E-2</v>
      </c>
      <c r="DW49" s="40"/>
      <c r="DX49" s="40">
        <v>50515751</v>
      </c>
      <c r="DY49" s="40">
        <f t="shared" si="57"/>
        <v>64034856.600000001</v>
      </c>
      <c r="EA49" s="84">
        <v>51667</v>
      </c>
      <c r="EC49" s="86"/>
      <c r="EG49" s="84">
        <v>51667</v>
      </c>
      <c r="EH49" s="40"/>
      <c r="EI49" s="86"/>
      <c r="EJ49" s="40"/>
      <c r="EK49" s="40">
        <v>0</v>
      </c>
      <c r="EL49" s="40">
        <f t="shared" si="58"/>
        <v>0</v>
      </c>
      <c r="EN49" s="84">
        <v>51667</v>
      </c>
      <c r="EO49" s="40"/>
      <c r="EP49" s="86"/>
      <c r="EQ49" s="40"/>
      <c r="ER49" s="40">
        <f t="shared" si="59"/>
        <v>0</v>
      </c>
      <c r="ET49" s="84">
        <v>51667</v>
      </c>
      <c r="EU49" s="40">
        <v>338452.4</v>
      </c>
      <c r="EV49" s="86"/>
      <c r="EW49" s="40">
        <v>0</v>
      </c>
      <c r="EX49" s="40">
        <v>31381547.600000001</v>
      </c>
      <c r="EY49" s="40">
        <f t="shared" si="60"/>
        <v>31720000</v>
      </c>
      <c r="FA49" s="84">
        <v>51667</v>
      </c>
      <c r="FC49" s="86"/>
      <c r="FF49" s="40">
        <f t="shared" si="61"/>
        <v>0</v>
      </c>
      <c r="FH49" s="84">
        <v>51667</v>
      </c>
      <c r="FN49" s="84">
        <v>51667</v>
      </c>
      <c r="FR49" s="40">
        <f t="shared" si="62"/>
        <v>0</v>
      </c>
      <c r="FT49" s="84">
        <v>51667</v>
      </c>
      <c r="FX49" s="40">
        <f t="shared" si="63"/>
        <v>0</v>
      </c>
      <c r="FZ49" s="84">
        <v>51667</v>
      </c>
      <c r="GE49" s="40">
        <f t="shared" si="64"/>
        <v>0</v>
      </c>
      <c r="GG49" s="84">
        <v>51667</v>
      </c>
      <c r="GL49" s="40">
        <f t="shared" si="65"/>
        <v>0</v>
      </c>
      <c r="GN49" s="84">
        <v>51667</v>
      </c>
      <c r="GS49" s="40">
        <f t="shared" si="66"/>
        <v>0</v>
      </c>
      <c r="GU49" s="84">
        <v>51667</v>
      </c>
      <c r="GZ49" s="40">
        <f t="shared" si="67"/>
        <v>0</v>
      </c>
    </row>
    <row r="50" spans="1:208" x14ac:dyDescent="0.25">
      <c r="A50" s="117">
        <f t="shared" ref="A50:A51" si="70">EDATE(A49,12)</f>
        <v>58972</v>
      </c>
      <c r="F50" s="84">
        <v>51866</v>
      </c>
      <c r="G50" s="84"/>
      <c r="H50" s="84">
        <v>51850</v>
      </c>
      <c r="I50" s="40"/>
      <c r="O50" s="84">
        <v>51866</v>
      </c>
      <c r="P50" s="84"/>
      <c r="Q50" s="84">
        <v>51850</v>
      </c>
      <c r="R50" s="40">
        <f t="shared" si="34"/>
        <v>146610181</v>
      </c>
      <c r="S50" s="40">
        <f t="shared" si="35"/>
        <v>44577773.75</v>
      </c>
      <c r="T50" s="40">
        <f t="shared" si="36"/>
        <v>39654819</v>
      </c>
      <c r="U50" s="40">
        <f t="shared" si="37"/>
        <v>0</v>
      </c>
      <c r="V50" s="40">
        <f t="shared" si="44"/>
        <v>230842773.75</v>
      </c>
      <c r="X50" s="84">
        <v>51850</v>
      </c>
      <c r="Y50" s="40"/>
      <c r="Z50" s="100"/>
      <c r="AA50" s="40"/>
      <c r="AB50" s="40"/>
      <c r="AC50" s="40"/>
      <c r="AD50" s="40">
        <f t="shared" si="3"/>
        <v>0</v>
      </c>
      <c r="AF50" s="84">
        <v>51850</v>
      </c>
      <c r="AG50" s="40">
        <v>132919045.59999999</v>
      </c>
      <c r="AH50" s="100" t="s">
        <v>115</v>
      </c>
      <c r="AI50" s="40">
        <v>12971900</v>
      </c>
      <c r="AJ50" s="40">
        <v>4790954.4000000004</v>
      </c>
      <c r="AK50" s="40"/>
      <c r="AL50" s="40">
        <f t="shared" si="4"/>
        <v>150681900</v>
      </c>
      <c r="AN50" s="84">
        <v>51850</v>
      </c>
      <c r="AO50" s="40"/>
      <c r="AP50" s="100"/>
      <c r="AQ50" s="40">
        <f t="shared" si="41"/>
        <v>0</v>
      </c>
      <c r="AR50" s="40">
        <v>0</v>
      </c>
      <c r="AS50" s="40"/>
      <c r="AT50" s="40">
        <f t="shared" si="45"/>
        <v>0</v>
      </c>
      <c r="AV50" s="84">
        <v>51850</v>
      </c>
      <c r="AW50" s="40">
        <v>0</v>
      </c>
      <c r="AX50" s="100"/>
      <c r="AY50" s="40">
        <f t="shared" si="46"/>
        <v>1637750</v>
      </c>
      <c r="AZ50" s="40">
        <v>0</v>
      </c>
      <c r="BA50" s="40"/>
      <c r="BB50" s="40">
        <f t="shared" si="47"/>
        <v>1637750</v>
      </c>
      <c r="BD50" s="84">
        <v>51850</v>
      </c>
      <c r="BE50" s="40">
        <v>0</v>
      </c>
      <c r="BF50" s="100"/>
      <c r="BG50" s="40">
        <f t="shared" si="8"/>
        <v>0</v>
      </c>
      <c r="BH50" s="40">
        <v>0</v>
      </c>
      <c r="BI50" s="40"/>
      <c r="BJ50" s="40">
        <f t="shared" si="48"/>
        <v>0</v>
      </c>
      <c r="BL50" s="84">
        <v>51850</v>
      </c>
      <c r="BM50" s="40">
        <v>0</v>
      </c>
      <c r="BN50" s="100"/>
      <c r="BO50" s="40">
        <f t="shared" si="42"/>
        <v>0</v>
      </c>
      <c r="BP50" s="40">
        <v>0</v>
      </c>
      <c r="BQ50" s="40"/>
      <c r="BR50" s="40">
        <f t="shared" si="49"/>
        <v>0</v>
      </c>
      <c r="BT50" s="84">
        <v>51850</v>
      </c>
      <c r="BU50" s="40"/>
      <c r="BV50" s="100"/>
      <c r="BW50" s="40"/>
      <c r="BX50" s="100"/>
      <c r="BY50" s="40">
        <f t="shared" si="50"/>
        <v>19862625</v>
      </c>
      <c r="BZ50" s="40"/>
      <c r="CA50" s="40"/>
      <c r="CB50" s="40">
        <f t="shared" si="51"/>
        <v>19862625</v>
      </c>
      <c r="CD50" s="84">
        <v>51850</v>
      </c>
      <c r="CE50" s="40"/>
      <c r="CF50" s="100"/>
      <c r="CG50" s="40"/>
      <c r="CH50" s="40"/>
      <c r="CI50" s="40"/>
      <c r="CJ50" s="40">
        <f t="shared" si="43"/>
        <v>0</v>
      </c>
      <c r="CL50" s="84">
        <v>51850</v>
      </c>
      <c r="CM50" s="40">
        <v>0</v>
      </c>
      <c r="CO50" s="40">
        <v>4750125</v>
      </c>
      <c r="CP50" s="40">
        <v>0</v>
      </c>
      <c r="CQ50" s="40"/>
      <c r="CR50" s="40">
        <f t="shared" si="52"/>
        <v>4750125</v>
      </c>
      <c r="CT50" s="84">
        <v>51850</v>
      </c>
      <c r="CU50" s="40">
        <v>2306518.2000000002</v>
      </c>
      <c r="CV50" s="100">
        <v>4.8500000000000001E-2</v>
      </c>
      <c r="CW50" s="40">
        <v>884873.75</v>
      </c>
      <c r="CX50" s="40">
        <v>2103481.7999999998</v>
      </c>
      <c r="CY50" s="40">
        <f t="shared" si="53"/>
        <v>5294873.75</v>
      </c>
      <c r="DA50" s="84">
        <v>51850</v>
      </c>
      <c r="DB50" s="40">
        <v>0</v>
      </c>
      <c r="DC50" s="40"/>
      <c r="DD50" s="40">
        <v>3425625</v>
      </c>
      <c r="DE50" s="40">
        <v>0</v>
      </c>
      <c r="DF50" s="40">
        <f t="shared" si="54"/>
        <v>3425625</v>
      </c>
      <c r="DH50" s="84">
        <v>51850</v>
      </c>
      <c r="DI50" s="40">
        <v>2910000</v>
      </c>
      <c r="DJ50" s="100">
        <v>0.05</v>
      </c>
      <c r="DK50" s="40">
        <v>1044875</v>
      </c>
      <c r="DL50" s="40">
        <f t="shared" si="55"/>
        <v>3954875</v>
      </c>
      <c r="DN50" s="84">
        <v>51850</v>
      </c>
      <c r="DO50" s="40">
        <v>0</v>
      </c>
      <c r="DP50" s="86"/>
      <c r="DQ50" s="40">
        <f t="shared" si="19"/>
        <v>0</v>
      </c>
      <c r="DR50" s="40">
        <f t="shared" si="56"/>
        <v>0</v>
      </c>
      <c r="DT50" s="84">
        <v>51850</v>
      </c>
      <c r="DU50" s="40">
        <f>69299617.2-60825000</f>
        <v>8474617.200000003</v>
      </c>
      <c r="DV50" s="121" t="s">
        <v>84</v>
      </c>
      <c r="DW50" s="40"/>
      <c r="DX50" s="40">
        <v>32760382.800000001</v>
      </c>
      <c r="DY50" s="40">
        <f t="shared" si="57"/>
        <v>41235000</v>
      </c>
      <c r="EA50" s="84">
        <v>51850</v>
      </c>
      <c r="EC50" s="86"/>
      <c r="EG50" s="84">
        <v>51850</v>
      </c>
      <c r="EH50" s="40"/>
      <c r="EI50" s="86"/>
      <c r="EJ50" s="40"/>
      <c r="EK50" s="40">
        <v>0</v>
      </c>
      <c r="EL50" s="40">
        <f t="shared" si="58"/>
        <v>0</v>
      </c>
      <c r="EN50" s="84">
        <v>51850</v>
      </c>
      <c r="EO50" s="40"/>
      <c r="EP50" s="86"/>
      <c r="EQ50" s="40"/>
      <c r="ER50" s="40">
        <f t="shared" si="59"/>
        <v>0</v>
      </c>
      <c r="ET50" s="84">
        <v>51850</v>
      </c>
      <c r="EU50" s="40"/>
      <c r="EV50" s="86"/>
      <c r="EW50" s="40"/>
      <c r="EX50" s="40"/>
      <c r="EY50" s="40">
        <f t="shared" si="60"/>
        <v>0</v>
      </c>
      <c r="FA50" s="84">
        <v>51850</v>
      </c>
      <c r="FC50" s="86"/>
      <c r="FF50" s="40">
        <f t="shared" si="61"/>
        <v>0</v>
      </c>
      <c r="FH50" s="84">
        <v>51850</v>
      </c>
      <c r="FN50" s="84">
        <v>51850</v>
      </c>
      <c r="FR50" s="40">
        <f t="shared" si="62"/>
        <v>0</v>
      </c>
      <c r="FT50" s="84">
        <v>51850</v>
      </c>
      <c r="FX50" s="40">
        <f t="shared" si="63"/>
        <v>0</v>
      </c>
      <c r="FZ50" s="84">
        <v>51850</v>
      </c>
      <c r="GE50" s="40">
        <f t="shared" si="64"/>
        <v>0</v>
      </c>
      <c r="GG50" s="84">
        <v>51850</v>
      </c>
      <c r="GL50" s="40">
        <f t="shared" si="65"/>
        <v>0</v>
      </c>
      <c r="GN50" s="84">
        <v>51850</v>
      </c>
      <c r="GS50" s="40">
        <f t="shared" si="66"/>
        <v>0</v>
      </c>
      <c r="GU50" s="84">
        <v>51850</v>
      </c>
      <c r="GZ50" s="40">
        <f t="shared" si="67"/>
        <v>0</v>
      </c>
    </row>
    <row r="51" spans="1:208" x14ac:dyDescent="0.25">
      <c r="A51" s="117">
        <f t="shared" si="70"/>
        <v>59337</v>
      </c>
      <c r="F51" s="84">
        <v>52047</v>
      </c>
      <c r="G51" s="84"/>
      <c r="H51" s="84">
        <v>52032</v>
      </c>
      <c r="I51" s="40">
        <f>SUM(Y50:Y51,AG50:AG51,AO50:AO51,AW50:AW51,BE50:BE51,BM50:BM51,BU50:BU51,BW50:BW51,CE50:CE51,CM50:CM51,CU50:CU51,DB50:DB51,DI50:DI51,DO50:DO51,DU50:DU51,EB50:EB51,EH50:EH51,EO50:EO51,EU50:EU51,FB50:FB51,FI50:FI51,FO50:FO51,FU50:FU51,GA50:GA51,GH50:GH51,GO50:GO51,GV50:GV51)</f>
        <v>256470181</v>
      </c>
      <c r="J51" s="40">
        <f>SUM(AA50:AA51,AI50:AI51,AQ50:AQ51,AY50:AY51,BG50:BG51,BO50:BO51,BY50:BY51,CG50:CG51,CO50:CO51,CW50:CW51,DD50:DD51,DK50:DK51,DQ50:DQ51,DW50:DW51,ED50:ED51,EJ50:EJ51,EQ50:EQ51,EW50:EW51,FD50:FD51,FK50:FK51,FQ50:FQ51,FW50:FW51,GC50:GC51,GJ50:GJ51,GQ50:GQ51,GX50:GX51)</f>
        <v>86447255</v>
      </c>
      <c r="K51" s="40">
        <f>SUM(AB50:AB51,AJ50,AJ51,BZ50:BZ51,CH50:CH51,CP50:CP51,CX50:CX51,DE50:DE51,DX50:DX51,EK50:EK51,EX50:EX51,FE50:FE51,GD50:GD51,GK50:GK51,GR50:GR51,GY50:GY51)</f>
        <v>39654819</v>
      </c>
      <c r="L51" s="40">
        <f>SUM(AK50,AK51,BA50:BA51,BI50:BI51,BQ50:BQ51,CA50:CA51,CI50:CI51,CQ50:CQ51)</f>
        <v>0</v>
      </c>
      <c r="M51" s="40">
        <f>SUM(I51:L51)</f>
        <v>382572255</v>
      </c>
      <c r="O51" s="84">
        <v>52047</v>
      </c>
      <c r="P51" s="84"/>
      <c r="Q51" s="84">
        <v>52032</v>
      </c>
      <c r="R51" s="40">
        <f t="shared" si="34"/>
        <v>109860000</v>
      </c>
      <c r="S51" s="40">
        <f t="shared" si="35"/>
        <v>41869481.25</v>
      </c>
      <c r="T51" s="40">
        <f t="shared" si="36"/>
        <v>0</v>
      </c>
      <c r="U51" s="40">
        <f t="shared" si="37"/>
        <v>0</v>
      </c>
      <c r="V51" s="40">
        <f t="shared" si="44"/>
        <v>151729481.25</v>
      </c>
      <c r="X51" s="84">
        <v>52032</v>
      </c>
      <c r="Y51" s="40"/>
      <c r="Z51" s="100"/>
      <c r="AA51" s="40"/>
      <c r="AB51" s="40"/>
      <c r="AC51" s="40"/>
      <c r="AD51" s="40">
        <f t="shared" si="3"/>
        <v>0</v>
      </c>
      <c r="AF51" s="84">
        <v>52032</v>
      </c>
      <c r="AG51" s="40">
        <v>44350000</v>
      </c>
      <c r="AH51" s="100">
        <v>0.04</v>
      </c>
      <c r="AI51" s="40">
        <v>10443300</v>
      </c>
      <c r="AJ51" s="40">
        <v>0</v>
      </c>
      <c r="AK51" s="40"/>
      <c r="AL51" s="40">
        <f t="shared" si="4"/>
        <v>54793300</v>
      </c>
      <c r="AN51" s="84">
        <v>52032</v>
      </c>
      <c r="AO51" s="40"/>
      <c r="AP51" s="100"/>
      <c r="AQ51" s="40">
        <f t="shared" si="41"/>
        <v>0</v>
      </c>
      <c r="AR51" s="40">
        <v>0</v>
      </c>
      <c r="AS51" s="40"/>
      <c r="AT51" s="40">
        <f t="shared" si="45"/>
        <v>0</v>
      </c>
      <c r="AV51" s="84">
        <v>52032</v>
      </c>
      <c r="AW51" s="40">
        <v>65510000</v>
      </c>
      <c r="AX51" s="100">
        <v>0.05</v>
      </c>
      <c r="AY51" s="40">
        <f t="shared" si="46"/>
        <v>1637750</v>
      </c>
      <c r="AZ51" s="40">
        <v>0</v>
      </c>
      <c r="BA51" s="40"/>
      <c r="BB51" s="40">
        <f t="shared" si="47"/>
        <v>67147750</v>
      </c>
      <c r="BD51" s="84">
        <v>52032</v>
      </c>
      <c r="BE51" s="40">
        <v>0</v>
      </c>
      <c r="BF51" s="100"/>
      <c r="BG51" s="40">
        <f t="shared" si="8"/>
        <v>0</v>
      </c>
      <c r="BH51" s="40">
        <v>0</v>
      </c>
      <c r="BI51" s="40"/>
      <c r="BJ51" s="40">
        <f t="shared" si="48"/>
        <v>0</v>
      </c>
      <c r="BL51" s="84">
        <v>52032</v>
      </c>
      <c r="BM51" s="40">
        <v>0</v>
      </c>
      <c r="BN51" s="100"/>
      <c r="BO51" s="40">
        <f t="shared" si="42"/>
        <v>0</v>
      </c>
      <c r="BP51" s="40">
        <v>0</v>
      </c>
      <c r="BQ51" s="40"/>
      <c r="BR51" s="40">
        <f t="shared" si="49"/>
        <v>0</v>
      </c>
      <c r="BT51" s="84">
        <v>52032</v>
      </c>
      <c r="BU51" s="40"/>
      <c r="BV51" s="100"/>
      <c r="BW51" s="40"/>
      <c r="BX51" s="100"/>
      <c r="BY51" s="40">
        <f t="shared" si="50"/>
        <v>19862625</v>
      </c>
      <c r="BZ51" s="40"/>
      <c r="CA51" s="40"/>
      <c r="CB51" s="40">
        <f t="shared" si="51"/>
        <v>19862625</v>
      </c>
      <c r="CD51" s="84">
        <v>52032</v>
      </c>
      <c r="CE51" s="40"/>
      <c r="CF51" s="40"/>
      <c r="CG51" s="40"/>
      <c r="CH51" s="40"/>
      <c r="CI51" s="40"/>
      <c r="CJ51" s="40">
        <f t="shared" si="43"/>
        <v>0</v>
      </c>
      <c r="CL51" s="84">
        <v>52032</v>
      </c>
      <c r="CM51" s="40">
        <v>0</v>
      </c>
      <c r="CO51" s="40">
        <v>4750125</v>
      </c>
      <c r="CP51" s="40">
        <v>0</v>
      </c>
      <c r="CQ51" s="40"/>
      <c r="CR51" s="40">
        <f t="shared" si="52"/>
        <v>4750125</v>
      </c>
      <c r="CT51" s="84">
        <v>52032</v>
      </c>
      <c r="CU51" s="40">
        <v>0</v>
      </c>
      <c r="CV51" s="100"/>
      <c r="CW51" s="40">
        <v>777931.25</v>
      </c>
      <c r="CX51" s="40">
        <v>0</v>
      </c>
      <c r="CY51" s="40">
        <f t="shared" si="53"/>
        <v>777931.25</v>
      </c>
      <c r="DA51" s="84">
        <v>52032</v>
      </c>
      <c r="DB51" s="40">
        <v>0</v>
      </c>
      <c r="DC51" s="40"/>
      <c r="DD51" s="40">
        <v>3425625</v>
      </c>
      <c r="DE51" s="40">
        <v>0</v>
      </c>
      <c r="DF51" s="40">
        <f t="shared" si="54"/>
        <v>3425625</v>
      </c>
      <c r="DH51" s="84">
        <v>52032</v>
      </c>
      <c r="DI51" s="40">
        <v>0</v>
      </c>
      <c r="DJ51" s="40"/>
      <c r="DK51" s="40">
        <v>972125</v>
      </c>
      <c r="DL51" s="40">
        <f t="shared" si="55"/>
        <v>972125</v>
      </c>
      <c r="DN51" s="84">
        <v>52032</v>
      </c>
      <c r="DO51" s="40">
        <v>0</v>
      </c>
      <c r="DP51" s="86"/>
      <c r="DQ51" s="40">
        <f t="shared" si="19"/>
        <v>0</v>
      </c>
      <c r="DR51" s="40">
        <f t="shared" si="56"/>
        <v>0</v>
      </c>
      <c r="DT51" s="84">
        <v>52032</v>
      </c>
      <c r="DU51" s="40">
        <v>0</v>
      </c>
      <c r="DV51" s="86"/>
      <c r="DW51" s="40"/>
      <c r="DX51" s="40">
        <v>0</v>
      </c>
      <c r="DY51" s="40">
        <f t="shared" si="57"/>
        <v>0</v>
      </c>
      <c r="EA51" s="84">
        <v>52032</v>
      </c>
      <c r="EC51" s="86"/>
      <c r="EG51" s="84">
        <v>52032</v>
      </c>
      <c r="EH51" s="40"/>
      <c r="EI51" s="86"/>
      <c r="EJ51" s="40"/>
      <c r="EK51" s="40">
        <v>0</v>
      </c>
      <c r="EL51" s="40">
        <f t="shared" si="58"/>
        <v>0</v>
      </c>
      <c r="EN51" s="84">
        <v>52032</v>
      </c>
      <c r="EO51" s="40"/>
      <c r="EP51" s="86"/>
      <c r="EQ51" s="40"/>
      <c r="ER51" s="40">
        <f t="shared" si="59"/>
        <v>0</v>
      </c>
      <c r="ET51" s="84">
        <v>52032</v>
      </c>
      <c r="EU51" s="40"/>
      <c r="EV51" s="86"/>
      <c r="EW51" s="40"/>
      <c r="EX51" s="40"/>
      <c r="EY51" s="40">
        <f t="shared" si="60"/>
        <v>0</v>
      </c>
      <c r="FA51" s="84">
        <v>52032</v>
      </c>
      <c r="FC51" s="86"/>
      <c r="FF51" s="40">
        <f t="shared" si="61"/>
        <v>0</v>
      </c>
      <c r="FH51" s="84">
        <v>52032</v>
      </c>
      <c r="FN51" s="84">
        <v>52032</v>
      </c>
      <c r="FR51" s="40">
        <f t="shared" si="62"/>
        <v>0</v>
      </c>
      <c r="FT51" s="84">
        <v>52032</v>
      </c>
      <c r="FX51" s="40">
        <f t="shared" si="63"/>
        <v>0</v>
      </c>
      <c r="FZ51" s="84">
        <v>52032</v>
      </c>
      <c r="GE51" s="40">
        <f t="shared" si="64"/>
        <v>0</v>
      </c>
      <c r="GG51" s="84">
        <v>52032</v>
      </c>
      <c r="GL51" s="40">
        <f t="shared" si="65"/>
        <v>0</v>
      </c>
      <c r="GN51" s="84">
        <v>52032</v>
      </c>
      <c r="GS51" s="40">
        <f t="shared" si="66"/>
        <v>0</v>
      </c>
      <c r="GU51" s="84">
        <v>52032</v>
      </c>
      <c r="GZ51" s="40">
        <f t="shared" si="67"/>
        <v>0</v>
      </c>
    </row>
    <row r="52" spans="1:208" x14ac:dyDescent="0.25">
      <c r="F52" s="84">
        <v>52231</v>
      </c>
      <c r="G52" s="84"/>
      <c r="H52" s="84">
        <v>52215</v>
      </c>
      <c r="I52" s="40"/>
      <c r="O52" s="84">
        <v>52231</v>
      </c>
      <c r="P52" s="84"/>
      <c r="Q52" s="84">
        <v>52215</v>
      </c>
      <c r="R52" s="40">
        <f t="shared" si="34"/>
        <v>34993967.5</v>
      </c>
      <c r="S52" s="40">
        <f t="shared" si="35"/>
        <v>39344731.25</v>
      </c>
      <c r="T52" s="40">
        <f t="shared" si="36"/>
        <v>2206032.5</v>
      </c>
      <c r="U52" s="40">
        <f t="shared" si="37"/>
        <v>0</v>
      </c>
      <c r="V52" s="40">
        <f t="shared" si="44"/>
        <v>76544731.25</v>
      </c>
      <c r="X52" s="84">
        <v>52215</v>
      </c>
      <c r="Y52" s="40"/>
      <c r="Z52" s="100"/>
      <c r="AA52" s="40"/>
      <c r="AB52" s="40"/>
      <c r="AC52" s="40"/>
      <c r="AD52" s="40">
        <f t="shared" si="3"/>
        <v>0</v>
      </c>
      <c r="AF52" s="84">
        <v>52215</v>
      </c>
      <c r="AG52" s="40">
        <v>27910000</v>
      </c>
      <c r="AH52" s="100">
        <v>0.04</v>
      </c>
      <c r="AI52" s="40">
        <v>9556300</v>
      </c>
      <c r="AJ52" s="40">
        <v>0</v>
      </c>
      <c r="AK52" s="40"/>
      <c r="AL52" s="40">
        <f t="shared" si="4"/>
        <v>37466300</v>
      </c>
      <c r="AN52" s="84">
        <v>52215</v>
      </c>
      <c r="AO52" s="40"/>
      <c r="AP52" s="100"/>
      <c r="AQ52" s="40">
        <f t="shared" si="41"/>
        <v>0</v>
      </c>
      <c r="AR52" s="40">
        <v>0</v>
      </c>
      <c r="AS52" s="40"/>
      <c r="AT52" s="40">
        <f t="shared" si="45"/>
        <v>0</v>
      </c>
      <c r="AV52" s="84">
        <v>52215</v>
      </c>
      <c r="AW52" s="40">
        <v>0</v>
      </c>
      <c r="AX52" s="100"/>
      <c r="AY52" s="40">
        <f t="shared" si="46"/>
        <v>0</v>
      </c>
      <c r="AZ52" s="40">
        <v>0</v>
      </c>
      <c r="BA52" s="40"/>
      <c r="BB52" s="40">
        <f t="shared" si="47"/>
        <v>0</v>
      </c>
      <c r="BD52" s="84">
        <v>52215</v>
      </c>
      <c r="BE52" s="40">
        <v>0</v>
      </c>
      <c r="BF52" s="100"/>
      <c r="BG52" s="40">
        <f t="shared" si="8"/>
        <v>0</v>
      </c>
      <c r="BH52" s="40">
        <v>0</v>
      </c>
      <c r="BI52" s="40"/>
      <c r="BJ52" s="40">
        <f t="shared" si="48"/>
        <v>0</v>
      </c>
      <c r="BL52" s="84">
        <v>52215</v>
      </c>
      <c r="BM52" s="40">
        <v>0</v>
      </c>
      <c r="BN52" s="100"/>
      <c r="BO52" s="40">
        <f t="shared" si="42"/>
        <v>0</v>
      </c>
      <c r="BP52" s="40">
        <v>0</v>
      </c>
      <c r="BQ52" s="40"/>
      <c r="BR52" s="40">
        <f t="shared" si="49"/>
        <v>0</v>
      </c>
      <c r="BT52" s="84">
        <v>52215</v>
      </c>
      <c r="BU52" s="40">
        <v>1595000</v>
      </c>
      <c r="BV52" s="100">
        <v>0.05</v>
      </c>
      <c r="BW52" s="40"/>
      <c r="BX52" s="100"/>
      <c r="BY52" s="40">
        <f t="shared" si="50"/>
        <v>19862625</v>
      </c>
      <c r="BZ52" s="40"/>
      <c r="CA52" s="40"/>
      <c r="CB52" s="40">
        <f t="shared" si="51"/>
        <v>21457625</v>
      </c>
      <c r="CD52" s="84">
        <v>52215</v>
      </c>
      <c r="CE52" s="40"/>
      <c r="CF52" s="40"/>
      <c r="CG52" s="40"/>
      <c r="CH52" s="40"/>
      <c r="CI52" s="40"/>
      <c r="CJ52" s="40">
        <f t="shared" si="43"/>
        <v>0</v>
      </c>
      <c r="CL52" s="84">
        <v>52215</v>
      </c>
      <c r="CM52" s="40">
        <v>0</v>
      </c>
      <c r="CO52" s="40">
        <v>4750125</v>
      </c>
      <c r="CP52" s="40">
        <v>0</v>
      </c>
      <c r="CQ52" s="40"/>
      <c r="CR52" s="40">
        <f t="shared" si="52"/>
        <v>4750125</v>
      </c>
      <c r="CT52" s="84">
        <v>52215</v>
      </c>
      <c r="CU52" s="40">
        <v>2418967.5</v>
      </c>
      <c r="CV52" s="100">
        <v>4.8500000000000001E-2</v>
      </c>
      <c r="CW52" s="40">
        <v>777931.25</v>
      </c>
      <c r="CX52" s="40">
        <v>2206032.5</v>
      </c>
      <c r="CY52" s="40">
        <f t="shared" si="53"/>
        <v>5402931.25</v>
      </c>
      <c r="DA52" s="84">
        <v>52215</v>
      </c>
      <c r="DB52" s="40">
        <v>0</v>
      </c>
      <c r="DC52" s="40"/>
      <c r="DD52" s="40">
        <v>3425625</v>
      </c>
      <c r="DE52" s="40">
        <v>0</v>
      </c>
      <c r="DF52" s="40">
        <f t="shared" si="54"/>
        <v>3425625</v>
      </c>
      <c r="DH52" s="84">
        <v>52215</v>
      </c>
      <c r="DI52" s="40">
        <v>3070000</v>
      </c>
      <c r="DJ52" s="100">
        <v>0.05</v>
      </c>
      <c r="DK52" s="40">
        <v>972125</v>
      </c>
      <c r="DL52" s="40">
        <f t="shared" si="55"/>
        <v>4042125</v>
      </c>
      <c r="DN52" s="84">
        <v>52215</v>
      </c>
      <c r="DR52" s="40">
        <f t="shared" si="56"/>
        <v>0</v>
      </c>
      <c r="DT52" s="84">
        <v>52215</v>
      </c>
      <c r="DU52" s="40">
        <v>0</v>
      </c>
      <c r="DV52" s="86">
        <v>0</v>
      </c>
      <c r="DW52" s="40"/>
      <c r="DX52" s="40">
        <v>0</v>
      </c>
      <c r="DY52" s="40">
        <f t="shared" si="57"/>
        <v>0</v>
      </c>
      <c r="EA52" s="84">
        <v>52215</v>
      </c>
      <c r="EC52" s="86"/>
      <c r="EG52" s="84">
        <v>52215</v>
      </c>
      <c r="EH52" s="40"/>
      <c r="EI52" s="86"/>
      <c r="EJ52" s="40"/>
      <c r="EK52" s="40">
        <v>0</v>
      </c>
      <c r="EL52" s="40">
        <f t="shared" si="58"/>
        <v>0</v>
      </c>
      <c r="EN52" s="84">
        <v>52215</v>
      </c>
      <c r="EO52" s="40"/>
      <c r="EP52" s="86"/>
      <c r="EQ52" s="40"/>
      <c r="ER52" s="40">
        <f t="shared" si="59"/>
        <v>0</v>
      </c>
      <c r="ET52" s="84">
        <v>52215</v>
      </c>
      <c r="EU52" s="40"/>
      <c r="EV52" s="86"/>
      <c r="EW52" s="40"/>
      <c r="EX52" s="40"/>
      <c r="EY52" s="40">
        <f t="shared" si="60"/>
        <v>0</v>
      </c>
      <c r="FA52" s="84">
        <v>52215</v>
      </c>
      <c r="FC52" s="86"/>
      <c r="FF52" s="40">
        <f t="shared" si="61"/>
        <v>0</v>
      </c>
      <c r="FH52" s="84">
        <v>52215</v>
      </c>
      <c r="FN52" s="84">
        <v>52215</v>
      </c>
      <c r="FR52" s="40">
        <f t="shared" si="62"/>
        <v>0</v>
      </c>
      <c r="FT52" s="84">
        <v>52215</v>
      </c>
      <c r="FX52" s="40">
        <f t="shared" si="63"/>
        <v>0</v>
      </c>
      <c r="FZ52" s="84">
        <v>52215</v>
      </c>
      <c r="GE52" s="40">
        <f t="shared" si="64"/>
        <v>0</v>
      </c>
      <c r="GG52" s="84">
        <v>52215</v>
      </c>
      <c r="GL52" s="40">
        <f t="shared" si="65"/>
        <v>0</v>
      </c>
      <c r="GN52" s="84">
        <v>52215</v>
      </c>
      <c r="GS52" s="40">
        <f t="shared" si="66"/>
        <v>0</v>
      </c>
      <c r="GU52" s="84">
        <v>52215</v>
      </c>
      <c r="GZ52" s="40">
        <f t="shared" si="67"/>
        <v>0</v>
      </c>
    </row>
    <row r="53" spans="1:208" x14ac:dyDescent="0.25">
      <c r="F53" s="84">
        <v>52412</v>
      </c>
      <c r="G53" s="84"/>
      <c r="H53" s="84">
        <v>52397</v>
      </c>
      <c r="I53" s="40">
        <f>SUM(Y52:Y53,AG52:AG53,AO52:AO53,AW52:AW53,BE52:BE53,BM52:BM53,BU52:BU53,BW52:BW53,CE52:CE53,CM52:CM53,CU52:CU53,DB52:DB53,DI52:DI53,DO52:DO53,DU52:DU53,EB52:EB53,EH52:EH53,EO52:EO53,EU52:EU53,FB52:FB53,FI52:FI53,FO52:FO53,FU52:FU53,GA52:GA53,GH52:GH53,GO52:GO53,GV52:GV53)</f>
        <v>71062297</v>
      </c>
      <c r="J53" s="40">
        <f>SUM(AA52:AA53,AI52:AI53,AQ52:AQ53,AY52:AY53,BG52:BG53,BO52:BO53,BY52:BY53,CG52:CG53,CO52:CO53,CW52:CW53,DD52:DD53,DK52:DK53,DQ52:DQ53,DW52:DW53,ED52:ED53,EJ52:EJ53,EQ52:EQ53,EW52:EW53,FD52:FD53,FK52:FK53,FQ52:FQ53,FW52:FW53,GC52:GC53,GJ52:GJ53,GQ52:GQ53,GX52:GX53)</f>
        <v>77902481.25</v>
      </c>
      <c r="K53" s="40">
        <f>SUM(AB52:AB53,AJ52,AJ53,BZ52:BZ53,CH52:CH53,CP52:CP53,CX52:CX53,DE52:DE53,DX52:DX53,EK52:EK53,EX52:EX53,FE52:FE53,GD52:GD53,GK52:GK53,GR52:GR53,GY52:GY53)</f>
        <v>233607703</v>
      </c>
      <c r="L53" s="40">
        <f>SUM(AK52,AK53,BA52:BA53,BI52:BI53,BQ52:BQ53,CA52:CA53,CI52:CI53,CQ52:CQ53)</f>
        <v>0</v>
      </c>
      <c r="M53" s="40">
        <f>SUM(I53:L53)</f>
        <v>382572481.25</v>
      </c>
      <c r="O53" s="84">
        <v>52412</v>
      </c>
      <c r="P53" s="84"/>
      <c r="Q53" s="84">
        <v>52397</v>
      </c>
      <c r="R53" s="40">
        <f t="shared" si="34"/>
        <v>36068329.5</v>
      </c>
      <c r="S53" s="40">
        <f t="shared" si="35"/>
        <v>38557750</v>
      </c>
      <c r="T53" s="40">
        <f t="shared" si="36"/>
        <v>231401670.5</v>
      </c>
      <c r="U53" s="40">
        <f t="shared" si="37"/>
        <v>0</v>
      </c>
      <c r="V53" s="40">
        <f t="shared" si="44"/>
        <v>306027750</v>
      </c>
      <c r="X53" s="84">
        <v>52397</v>
      </c>
      <c r="Y53" s="40"/>
      <c r="Z53" s="100"/>
      <c r="AA53" s="40"/>
      <c r="AB53" s="40"/>
      <c r="AC53" s="40"/>
      <c r="AD53" s="40">
        <f t="shared" si="3"/>
        <v>0</v>
      </c>
      <c r="AF53" s="84">
        <v>52397</v>
      </c>
      <c r="AG53" s="40"/>
      <c r="AH53" s="100"/>
      <c r="AI53" s="40">
        <v>8998100</v>
      </c>
      <c r="AJ53" s="40">
        <v>0</v>
      </c>
      <c r="AK53" s="40"/>
      <c r="AL53" s="40">
        <f t="shared" si="4"/>
        <v>8998100</v>
      </c>
      <c r="AN53" s="84">
        <v>52397</v>
      </c>
      <c r="AO53" s="40"/>
      <c r="AP53" s="100"/>
      <c r="AQ53" s="40">
        <f t="shared" si="41"/>
        <v>0</v>
      </c>
      <c r="AR53" s="40">
        <v>0</v>
      </c>
      <c r="AS53" s="40"/>
      <c r="AT53" s="40">
        <f t="shared" si="45"/>
        <v>0</v>
      </c>
      <c r="AV53" s="84">
        <v>52397</v>
      </c>
      <c r="AW53" s="40">
        <v>0</v>
      </c>
      <c r="AX53" s="100"/>
      <c r="AY53" s="40">
        <f t="shared" si="46"/>
        <v>0</v>
      </c>
      <c r="AZ53" s="40">
        <v>0</v>
      </c>
      <c r="BA53" s="40"/>
      <c r="BB53" s="40">
        <f t="shared" si="47"/>
        <v>0</v>
      </c>
      <c r="BD53" s="84">
        <v>52397</v>
      </c>
      <c r="BE53" s="40">
        <v>0</v>
      </c>
      <c r="BF53" s="100"/>
      <c r="BG53" s="40">
        <f t="shared" si="8"/>
        <v>0</v>
      </c>
      <c r="BH53" s="40">
        <v>0</v>
      </c>
      <c r="BI53" s="40"/>
      <c r="BJ53" s="40">
        <f t="shared" si="48"/>
        <v>0</v>
      </c>
      <c r="BL53" s="84">
        <v>52397</v>
      </c>
      <c r="BM53" s="40">
        <v>0</v>
      </c>
      <c r="BN53" s="100"/>
      <c r="BO53" s="40">
        <f t="shared" si="42"/>
        <v>0</v>
      </c>
      <c r="BP53" s="40">
        <v>0</v>
      </c>
      <c r="BQ53" s="40"/>
      <c r="BR53" s="40">
        <f t="shared" si="49"/>
        <v>0</v>
      </c>
      <c r="BT53" s="84">
        <v>52397</v>
      </c>
      <c r="BU53" s="40"/>
      <c r="BV53" s="100"/>
      <c r="BW53" s="40"/>
      <c r="BX53" s="100"/>
      <c r="BY53" s="40">
        <f t="shared" si="50"/>
        <v>19822750</v>
      </c>
      <c r="BZ53" s="40"/>
      <c r="CA53" s="40"/>
      <c r="CB53" s="40">
        <f t="shared" si="51"/>
        <v>19822750</v>
      </c>
      <c r="CD53" s="84">
        <v>52397</v>
      </c>
      <c r="CE53" s="40"/>
      <c r="CF53" s="40"/>
      <c r="CG53" s="40"/>
      <c r="CH53" s="40"/>
      <c r="CI53" s="40"/>
      <c r="CJ53" s="40">
        <f t="shared" si="43"/>
        <v>0</v>
      </c>
      <c r="CL53" s="84">
        <v>52397</v>
      </c>
      <c r="CM53" s="40">
        <v>0</v>
      </c>
      <c r="CO53" s="40">
        <v>4750125</v>
      </c>
      <c r="CP53" s="40">
        <v>0</v>
      </c>
      <c r="CQ53" s="40"/>
      <c r="CR53" s="40">
        <f t="shared" si="52"/>
        <v>4750125</v>
      </c>
      <c r="CT53" s="84">
        <v>52397</v>
      </c>
      <c r="CU53" s="40">
        <v>0</v>
      </c>
      <c r="CV53" s="100"/>
      <c r="CW53" s="40">
        <v>665775</v>
      </c>
      <c r="CX53" s="40">
        <v>0</v>
      </c>
      <c r="CY53" s="40">
        <f t="shared" si="53"/>
        <v>665775</v>
      </c>
      <c r="DA53" s="84">
        <v>52397</v>
      </c>
      <c r="DB53" s="40">
        <v>0</v>
      </c>
      <c r="DC53" s="40"/>
      <c r="DD53" s="40">
        <v>3425625</v>
      </c>
      <c r="DE53" s="40">
        <v>0</v>
      </c>
      <c r="DF53" s="40">
        <f t="shared" si="54"/>
        <v>3425625</v>
      </c>
      <c r="DH53" s="84">
        <v>52397</v>
      </c>
      <c r="DI53" s="40">
        <v>0</v>
      </c>
      <c r="DJ53" s="40"/>
      <c r="DK53" s="40">
        <v>895375</v>
      </c>
      <c r="DL53" s="40">
        <f t="shared" si="55"/>
        <v>895375</v>
      </c>
      <c r="DN53" s="84">
        <v>52397</v>
      </c>
      <c r="DR53" s="40">
        <f t="shared" si="56"/>
        <v>0</v>
      </c>
      <c r="DT53" s="84">
        <v>52397</v>
      </c>
      <c r="DU53" s="40">
        <v>0</v>
      </c>
      <c r="DV53" s="86">
        <v>0</v>
      </c>
      <c r="DW53" s="40"/>
      <c r="DX53" s="40">
        <v>0</v>
      </c>
      <c r="DY53" s="40">
        <f t="shared" si="57"/>
        <v>0</v>
      </c>
      <c r="EA53" s="84">
        <v>52397</v>
      </c>
      <c r="EC53" s="86"/>
      <c r="EG53" s="84">
        <v>52397</v>
      </c>
      <c r="EH53" s="40">
        <v>36068329.5</v>
      </c>
      <c r="EI53" s="86">
        <v>6.2300000000000001E-2</v>
      </c>
      <c r="EJ53" s="40"/>
      <c r="EK53" s="40">
        <v>231401670.5</v>
      </c>
      <c r="EL53" s="40">
        <f t="shared" si="58"/>
        <v>267470000</v>
      </c>
      <c r="EN53" s="84">
        <v>52397</v>
      </c>
      <c r="EO53" s="40"/>
      <c r="EP53" s="86"/>
      <c r="EQ53" s="40"/>
      <c r="ER53" s="40">
        <f t="shared" si="59"/>
        <v>0</v>
      </c>
      <c r="ET53" s="84">
        <v>52397</v>
      </c>
      <c r="EU53" s="40"/>
      <c r="EV53" s="86"/>
      <c r="EW53" s="40"/>
      <c r="EX53" s="40"/>
      <c r="EY53" s="40">
        <f t="shared" si="60"/>
        <v>0</v>
      </c>
      <c r="FA53" s="84">
        <v>52397</v>
      </c>
      <c r="FC53" s="86"/>
      <c r="FF53" s="40">
        <f t="shared" si="61"/>
        <v>0</v>
      </c>
      <c r="FH53" s="84">
        <v>52397</v>
      </c>
      <c r="FN53" s="84">
        <v>52397</v>
      </c>
      <c r="FR53" s="40">
        <f t="shared" si="62"/>
        <v>0</v>
      </c>
      <c r="FT53" s="84">
        <v>52397</v>
      </c>
      <c r="FX53" s="40">
        <f t="shared" si="63"/>
        <v>0</v>
      </c>
      <c r="FZ53" s="84">
        <v>52397</v>
      </c>
      <c r="GE53" s="40">
        <f t="shared" si="64"/>
        <v>0</v>
      </c>
      <c r="GG53" s="84">
        <v>52397</v>
      </c>
      <c r="GL53" s="40">
        <f t="shared" si="65"/>
        <v>0</v>
      </c>
      <c r="GN53" s="84">
        <v>52397</v>
      </c>
      <c r="GS53" s="40">
        <f t="shared" si="66"/>
        <v>0</v>
      </c>
      <c r="GU53" s="84">
        <v>52397</v>
      </c>
      <c r="GZ53" s="40">
        <f t="shared" si="67"/>
        <v>0</v>
      </c>
    </row>
    <row r="54" spans="1:208" x14ac:dyDescent="0.25">
      <c r="F54" s="84">
        <v>52596</v>
      </c>
      <c r="G54" s="84"/>
      <c r="H54" s="84">
        <v>52580</v>
      </c>
      <c r="I54" s="40"/>
      <c r="O54" s="84">
        <v>52596</v>
      </c>
      <c r="P54" s="84"/>
      <c r="Q54" s="84">
        <v>52580</v>
      </c>
      <c r="R54" s="40">
        <f t="shared" si="34"/>
        <v>36458537.600000001</v>
      </c>
      <c r="S54" s="40">
        <f t="shared" si="35"/>
        <v>38557750</v>
      </c>
      <c r="T54" s="40">
        <f t="shared" si="36"/>
        <v>2351462.3999999999</v>
      </c>
      <c r="U54" s="40">
        <f t="shared" si="37"/>
        <v>0</v>
      </c>
      <c r="V54" s="40">
        <f t="shared" si="44"/>
        <v>77367750</v>
      </c>
      <c r="X54" s="84">
        <v>52580</v>
      </c>
      <c r="Y54" s="40"/>
      <c r="Z54" s="100"/>
      <c r="AA54" s="40"/>
      <c r="AB54" s="40"/>
      <c r="AC54" s="40"/>
      <c r="AD54" s="40">
        <f t="shared" si="3"/>
        <v>0</v>
      </c>
      <c r="AF54" s="84">
        <v>52580</v>
      </c>
      <c r="AG54" s="40">
        <v>29050000</v>
      </c>
      <c r="AH54" s="100">
        <v>0.04</v>
      </c>
      <c r="AI54" s="40">
        <v>8998100</v>
      </c>
      <c r="AJ54" s="40">
        <v>0</v>
      </c>
      <c r="AK54" s="40"/>
      <c r="AL54" s="40">
        <f t="shared" si="4"/>
        <v>38048100</v>
      </c>
      <c r="AN54" s="84">
        <v>52580</v>
      </c>
      <c r="AO54" s="40"/>
      <c r="AP54" s="100"/>
      <c r="AQ54" s="40">
        <f t="shared" si="41"/>
        <v>0</v>
      </c>
      <c r="AR54" s="40">
        <v>0</v>
      </c>
      <c r="AS54" s="40"/>
      <c r="AT54" s="40">
        <f t="shared" si="45"/>
        <v>0</v>
      </c>
      <c r="AV54" s="84">
        <v>52580</v>
      </c>
      <c r="AW54" s="40">
        <v>0</v>
      </c>
      <c r="AX54" s="100"/>
      <c r="AY54" s="40">
        <f t="shared" si="46"/>
        <v>0</v>
      </c>
      <c r="AZ54" s="40">
        <v>0</v>
      </c>
      <c r="BA54" s="40"/>
      <c r="BB54" s="40">
        <f t="shared" si="47"/>
        <v>0</v>
      </c>
      <c r="BD54" s="84">
        <v>52580</v>
      </c>
      <c r="BE54" s="40">
        <v>0</v>
      </c>
      <c r="BF54" s="100"/>
      <c r="BG54" s="40">
        <f t="shared" si="8"/>
        <v>0</v>
      </c>
      <c r="BH54" s="40">
        <v>0</v>
      </c>
      <c r="BI54" s="40"/>
      <c r="BJ54" s="40">
        <f t="shared" si="48"/>
        <v>0</v>
      </c>
      <c r="BL54" s="84">
        <v>52580</v>
      </c>
      <c r="BM54" s="40">
        <v>0</v>
      </c>
      <c r="BN54" s="100"/>
      <c r="BO54" s="40">
        <f t="shared" si="42"/>
        <v>0</v>
      </c>
      <c r="BP54" s="40">
        <v>0</v>
      </c>
      <c r="BQ54" s="40"/>
      <c r="BR54" s="40">
        <f t="shared" si="49"/>
        <v>0</v>
      </c>
      <c r="BT54" s="84">
        <v>52580</v>
      </c>
      <c r="BU54" s="40">
        <v>1675000</v>
      </c>
      <c r="BV54" s="100">
        <v>0.05</v>
      </c>
      <c r="BW54" s="40"/>
      <c r="BX54" s="100"/>
      <c r="BY54" s="40">
        <f t="shared" si="50"/>
        <v>19822750</v>
      </c>
      <c r="BZ54" s="40"/>
      <c r="CA54" s="40"/>
      <c r="CB54" s="40">
        <f t="shared" si="51"/>
        <v>21497750</v>
      </c>
      <c r="CD54" s="84">
        <v>52580</v>
      </c>
      <c r="CE54" s="40"/>
      <c r="CF54" s="40"/>
      <c r="CG54" s="40"/>
      <c r="CH54" s="40"/>
      <c r="CI54" s="40"/>
      <c r="CJ54" s="40">
        <f t="shared" si="43"/>
        <v>0</v>
      </c>
      <c r="CL54" s="84">
        <v>52580</v>
      </c>
      <c r="CM54" s="40">
        <v>0</v>
      </c>
      <c r="CO54" s="40">
        <v>4750125</v>
      </c>
      <c r="CP54" s="40">
        <v>0</v>
      </c>
      <c r="CQ54" s="40"/>
      <c r="CR54" s="40">
        <f t="shared" si="52"/>
        <v>4750125</v>
      </c>
      <c r="CT54" s="84">
        <v>52580</v>
      </c>
      <c r="CU54" s="40">
        <v>2508537.6</v>
      </c>
      <c r="CV54" s="100">
        <v>4.9500000000000002E-2</v>
      </c>
      <c r="CW54" s="40">
        <v>665775</v>
      </c>
      <c r="CX54" s="40">
        <v>2351462.3999999999</v>
      </c>
      <c r="CY54" s="40">
        <f t="shared" si="53"/>
        <v>5525775</v>
      </c>
      <c r="DA54" s="84">
        <v>52580</v>
      </c>
      <c r="DB54" s="40">
        <v>0</v>
      </c>
      <c r="DC54" s="40"/>
      <c r="DD54" s="40">
        <v>3425625</v>
      </c>
      <c r="DE54" s="40">
        <v>0</v>
      </c>
      <c r="DF54" s="40">
        <f t="shared" si="54"/>
        <v>3425625</v>
      </c>
      <c r="DH54" s="84">
        <v>52580</v>
      </c>
      <c r="DI54" s="40">
        <v>3225000</v>
      </c>
      <c r="DJ54" s="100">
        <v>0.05</v>
      </c>
      <c r="DK54" s="40">
        <v>895375</v>
      </c>
      <c r="DL54" s="40">
        <f t="shared" si="55"/>
        <v>4120375</v>
      </c>
      <c r="DN54" s="84">
        <v>52580</v>
      </c>
      <c r="DR54" s="40">
        <f t="shared" si="56"/>
        <v>0</v>
      </c>
      <c r="DT54" s="84">
        <v>52580</v>
      </c>
      <c r="DU54" s="40">
        <v>0</v>
      </c>
      <c r="DV54" s="86">
        <v>0</v>
      </c>
      <c r="DW54" s="40"/>
      <c r="DX54" s="40">
        <v>0</v>
      </c>
      <c r="DY54" s="40">
        <f t="shared" si="57"/>
        <v>0</v>
      </c>
      <c r="EA54" s="84">
        <v>52580</v>
      </c>
      <c r="EC54" s="86"/>
      <c r="EG54" s="84">
        <v>52580</v>
      </c>
      <c r="EH54" s="40"/>
      <c r="EI54" s="86"/>
      <c r="EJ54" s="40"/>
      <c r="EK54" s="40">
        <v>0</v>
      </c>
      <c r="EL54" s="40">
        <f t="shared" si="58"/>
        <v>0</v>
      </c>
      <c r="EN54" s="84">
        <v>52580</v>
      </c>
      <c r="EO54" s="40"/>
      <c r="EP54" s="86"/>
      <c r="EQ54" s="40"/>
      <c r="ER54" s="40">
        <f t="shared" si="59"/>
        <v>0</v>
      </c>
      <c r="ET54" s="84">
        <v>52580</v>
      </c>
      <c r="EU54" s="40"/>
      <c r="EV54" s="86"/>
      <c r="EW54" s="40"/>
      <c r="EX54" s="40"/>
      <c r="EY54" s="40">
        <f t="shared" si="60"/>
        <v>0</v>
      </c>
      <c r="FA54" s="84">
        <v>52580</v>
      </c>
      <c r="FC54" s="86"/>
      <c r="FF54" s="40">
        <f t="shared" si="61"/>
        <v>0</v>
      </c>
      <c r="FH54" s="84">
        <v>52580</v>
      </c>
      <c r="FN54" s="84">
        <v>52580</v>
      </c>
      <c r="FR54" s="40">
        <f t="shared" si="62"/>
        <v>0</v>
      </c>
      <c r="FT54" s="84">
        <v>52580</v>
      </c>
      <c r="FX54" s="40">
        <f t="shared" si="63"/>
        <v>0</v>
      </c>
      <c r="FZ54" s="84">
        <v>52580</v>
      </c>
      <c r="GE54" s="40">
        <f t="shared" si="64"/>
        <v>0</v>
      </c>
      <c r="GG54" s="84">
        <v>52580</v>
      </c>
      <c r="GL54" s="40">
        <f t="shared" si="65"/>
        <v>0</v>
      </c>
      <c r="GN54" s="84">
        <v>52580</v>
      </c>
      <c r="GS54" s="40">
        <f t="shared" si="66"/>
        <v>0</v>
      </c>
      <c r="GU54" s="84">
        <v>52580</v>
      </c>
      <c r="GZ54" s="40">
        <f t="shared" si="67"/>
        <v>0</v>
      </c>
    </row>
    <row r="55" spans="1:208" x14ac:dyDescent="0.25">
      <c r="F55" s="84">
        <v>52778</v>
      </c>
      <c r="G55" s="84"/>
      <c r="H55" s="84">
        <v>52763</v>
      </c>
      <c r="I55" s="40">
        <f t="shared" ref="I55" si="71">SUM(Y54:Y55,AG54:AG55,AO54:AO55,AW54:AW55,BE54:BE55,BM54:BM55,BU54:BU55,BW54:BW55,CE54:CE55,CM54:CM55,CU54:CU55,DB54:DB55,DI54:DI55,DO54:DO55,DU54:DU55,EB54:EB55,EH54:EH55,EO54:EO55,EU54:EU55,FB54:FB55,FI54:FI55,FO54:FO55,FU54:FU55,GA54:GA55,GH54:GH55,GO54:GO55,GV54:GV55)</f>
        <v>70159757.599999994</v>
      </c>
      <c r="J55" s="40">
        <f t="shared" ref="J55" si="72">SUM(AA54:AA55,AI54:AI55,AQ54:AQ55,AY54:AY55,BG54:BG55,BO54:BO55,BY54:BY55,CG54:CG55,CO54:CO55,CW54:CW55,DD54:DD55,DK54:DK55,DQ54:DQ55,DW54:DW55,ED54:ED55,EJ54:EJ55,EQ54:EQ55,EW54:EW55,FD54:FD55,FK54:FK55,FQ54:FQ55,FW54:FW55,GC54:GC55,GJ54:GJ55,GQ54:GQ55,GX54:GX55)</f>
        <v>76291715</v>
      </c>
      <c r="K55" s="40">
        <f t="shared" ref="K55" si="73">SUM(AB54:AB55,AJ54,AJ55,BZ54:BZ55,CH54:CH55,CP54:CP55,CX54:CX55,DE54:DE55,DX54:DX55,EK54:EK55,EX54:EX55,FE54:FE55,GD54:GD55,GK54:GK55,GR54:GR55,GY54:GY55)</f>
        <v>236120242.40000001</v>
      </c>
      <c r="L55" s="40">
        <f>SUM(AK54,AK55,BA54:BA55,BI54:BI55,BQ54:BQ55,CA54:CA55,CI54:CI55,CQ54:CQ55)</f>
        <v>0</v>
      </c>
      <c r="M55" s="40">
        <f>SUM(I55:L55)</f>
        <v>382571715</v>
      </c>
      <c r="O55" s="84">
        <v>52778</v>
      </c>
      <c r="P55" s="84"/>
      <c r="Q55" s="84">
        <v>52763</v>
      </c>
      <c r="R55" s="40">
        <f t="shared" si="34"/>
        <v>33701220</v>
      </c>
      <c r="S55" s="40">
        <f t="shared" si="35"/>
        <v>37733965</v>
      </c>
      <c r="T55" s="40">
        <f t="shared" si="36"/>
        <v>233768780</v>
      </c>
      <c r="U55" s="40">
        <f t="shared" si="37"/>
        <v>0</v>
      </c>
      <c r="V55" s="40">
        <f t="shared" si="44"/>
        <v>305203965</v>
      </c>
      <c r="X55" s="84">
        <v>52763</v>
      </c>
      <c r="Y55" s="40"/>
      <c r="Z55" s="100"/>
      <c r="AA55" s="40"/>
      <c r="AB55" s="40"/>
      <c r="AC55" s="40"/>
      <c r="AD55" s="40">
        <f t="shared" si="3"/>
        <v>0</v>
      </c>
      <c r="AF55" s="84">
        <v>52763</v>
      </c>
      <c r="AG55" s="40"/>
      <c r="AH55" s="100"/>
      <c r="AI55" s="40">
        <v>8417100</v>
      </c>
      <c r="AJ55" s="40">
        <v>0</v>
      </c>
      <c r="AK55" s="40"/>
      <c r="AL55" s="40">
        <f t="shared" si="4"/>
        <v>8417100</v>
      </c>
      <c r="AN55" s="84">
        <v>52763</v>
      </c>
      <c r="AO55" s="40"/>
      <c r="AP55" s="100"/>
      <c r="AQ55" s="40">
        <f t="shared" si="41"/>
        <v>0</v>
      </c>
      <c r="AR55" s="40">
        <v>0</v>
      </c>
      <c r="AS55" s="40"/>
      <c r="AT55" s="40">
        <f t="shared" si="45"/>
        <v>0</v>
      </c>
      <c r="AV55" s="84">
        <v>52763</v>
      </c>
      <c r="AW55" s="40">
        <v>0</v>
      </c>
      <c r="AX55" s="100"/>
      <c r="AY55" s="40">
        <f t="shared" si="46"/>
        <v>0</v>
      </c>
      <c r="AZ55" s="40">
        <v>0</v>
      </c>
      <c r="BA55" s="40"/>
      <c r="BB55" s="40">
        <f t="shared" si="47"/>
        <v>0</v>
      </c>
      <c r="BD55" s="84">
        <v>52763</v>
      </c>
      <c r="BE55" s="40">
        <v>0</v>
      </c>
      <c r="BF55" s="100"/>
      <c r="BG55" s="40">
        <f t="shared" si="8"/>
        <v>0</v>
      </c>
      <c r="BH55" s="40">
        <v>0</v>
      </c>
      <c r="BI55" s="40"/>
      <c r="BJ55" s="40">
        <f t="shared" si="48"/>
        <v>0</v>
      </c>
      <c r="BL55" s="84">
        <v>52763</v>
      </c>
      <c r="BM55" s="40">
        <v>0</v>
      </c>
      <c r="BN55" s="100"/>
      <c r="BO55" s="40">
        <f t="shared" si="42"/>
        <v>0</v>
      </c>
      <c r="BP55" s="40">
        <v>0</v>
      </c>
      <c r="BQ55" s="40"/>
      <c r="BR55" s="40">
        <f t="shared" si="49"/>
        <v>0</v>
      </c>
      <c r="BT55" s="84">
        <v>52763</v>
      </c>
      <c r="BU55" s="40"/>
      <c r="BV55" s="100"/>
      <c r="BW55" s="40"/>
      <c r="BX55" s="100"/>
      <c r="BY55" s="40">
        <f t="shared" si="50"/>
        <v>19780875</v>
      </c>
      <c r="BZ55" s="40"/>
      <c r="CA55" s="40"/>
      <c r="CB55" s="40">
        <f t="shared" si="51"/>
        <v>19780875</v>
      </c>
      <c r="CD55" s="84">
        <v>52763</v>
      </c>
      <c r="CE55" s="40"/>
      <c r="CF55" s="40"/>
      <c r="CG55" s="40"/>
      <c r="CH55" s="40"/>
      <c r="CI55" s="40"/>
      <c r="CJ55" s="40">
        <f t="shared" si="43"/>
        <v>0</v>
      </c>
      <c r="CL55" s="84">
        <v>52763</v>
      </c>
      <c r="CM55" s="40">
        <v>0</v>
      </c>
      <c r="CO55" s="40">
        <v>4750125</v>
      </c>
      <c r="CP55" s="40">
        <v>0</v>
      </c>
      <c r="CQ55" s="40"/>
      <c r="CR55" s="40">
        <f t="shared" si="52"/>
        <v>4750125</v>
      </c>
      <c r="CT55" s="84">
        <v>52763</v>
      </c>
      <c r="CU55" s="40">
        <v>0</v>
      </c>
      <c r="CV55" s="100"/>
      <c r="CW55" s="40">
        <v>545490</v>
      </c>
      <c r="CX55" s="40">
        <v>0</v>
      </c>
      <c r="CY55" s="40">
        <f t="shared" si="53"/>
        <v>545490</v>
      </c>
      <c r="DA55" s="84">
        <v>52763</v>
      </c>
      <c r="DB55" s="40">
        <v>0</v>
      </c>
      <c r="DC55" s="40"/>
      <c r="DD55" s="40">
        <v>3425625</v>
      </c>
      <c r="DE55" s="40">
        <v>0</v>
      </c>
      <c r="DF55" s="40">
        <f t="shared" si="54"/>
        <v>3425625</v>
      </c>
      <c r="DH55" s="84">
        <v>52763</v>
      </c>
      <c r="DI55" s="40">
        <v>0</v>
      </c>
      <c r="DJ55" s="40"/>
      <c r="DK55" s="40">
        <v>814750</v>
      </c>
      <c r="DL55" s="40">
        <f t="shared" si="55"/>
        <v>814750</v>
      </c>
      <c r="DN55" s="84">
        <v>52763</v>
      </c>
      <c r="DR55" s="40">
        <f t="shared" si="56"/>
        <v>0</v>
      </c>
      <c r="DT55" s="84">
        <v>52763</v>
      </c>
      <c r="DU55" s="40">
        <v>0</v>
      </c>
      <c r="DV55" s="86">
        <v>0</v>
      </c>
      <c r="DW55" s="40"/>
      <c r="DX55" s="40">
        <v>0</v>
      </c>
      <c r="DY55" s="40">
        <f t="shared" si="57"/>
        <v>0</v>
      </c>
      <c r="EA55" s="84">
        <v>52763</v>
      </c>
      <c r="EC55" s="86"/>
      <c r="EG55" s="84">
        <v>52763</v>
      </c>
      <c r="EH55" s="40">
        <v>33701220</v>
      </c>
      <c r="EI55" s="86">
        <v>6.25E-2</v>
      </c>
      <c r="EJ55" s="40"/>
      <c r="EK55" s="40">
        <v>233768780</v>
      </c>
      <c r="EL55" s="40">
        <f t="shared" si="58"/>
        <v>267470000</v>
      </c>
      <c r="EN55" s="84">
        <v>52763</v>
      </c>
      <c r="EO55" s="40"/>
      <c r="EP55" s="86"/>
      <c r="EQ55" s="40"/>
      <c r="ER55" s="40">
        <f t="shared" si="59"/>
        <v>0</v>
      </c>
      <c r="ET55" s="84">
        <v>52763</v>
      </c>
      <c r="EU55" s="40"/>
      <c r="EV55" s="86"/>
      <c r="EW55" s="40"/>
      <c r="EX55" s="40"/>
      <c r="EY55" s="40">
        <f t="shared" si="60"/>
        <v>0</v>
      </c>
      <c r="FA55" s="84">
        <v>52763</v>
      </c>
      <c r="FC55" s="86"/>
      <c r="FF55" s="40">
        <f t="shared" si="61"/>
        <v>0</v>
      </c>
      <c r="FH55" s="84">
        <v>52763</v>
      </c>
      <c r="FN55" s="84">
        <v>52763</v>
      </c>
      <c r="FR55" s="40">
        <f t="shared" si="62"/>
        <v>0</v>
      </c>
      <c r="FT55" s="84">
        <v>52763</v>
      </c>
      <c r="FX55" s="40">
        <f t="shared" si="63"/>
        <v>0</v>
      </c>
      <c r="FZ55" s="84">
        <v>52763</v>
      </c>
      <c r="GE55" s="40">
        <f t="shared" si="64"/>
        <v>0</v>
      </c>
      <c r="GG55" s="84">
        <v>52763</v>
      </c>
      <c r="GL55" s="40">
        <f t="shared" si="65"/>
        <v>0</v>
      </c>
      <c r="GN55" s="84">
        <v>52763</v>
      </c>
      <c r="GS55" s="40">
        <f t="shared" si="66"/>
        <v>0</v>
      </c>
      <c r="GU55" s="84">
        <v>52763</v>
      </c>
      <c r="GZ55" s="40">
        <f t="shared" si="67"/>
        <v>0</v>
      </c>
    </row>
    <row r="56" spans="1:208" x14ac:dyDescent="0.25">
      <c r="F56" s="84">
        <v>52962</v>
      </c>
      <c r="G56" s="84"/>
      <c r="H56" s="84">
        <v>52946</v>
      </c>
      <c r="I56" s="40"/>
      <c r="O56" s="84">
        <v>52962</v>
      </c>
      <c r="P56" s="84"/>
      <c r="Q56" s="84">
        <v>52946</v>
      </c>
      <c r="R56" s="40">
        <f t="shared" si="34"/>
        <v>38027577.600000001</v>
      </c>
      <c r="S56" s="40">
        <f t="shared" si="35"/>
        <v>37733965</v>
      </c>
      <c r="T56" s="40">
        <f t="shared" si="36"/>
        <v>2472422.3999999999</v>
      </c>
      <c r="U56" s="40">
        <f t="shared" si="37"/>
        <v>0</v>
      </c>
      <c r="V56" s="40">
        <f t="shared" si="44"/>
        <v>78233965</v>
      </c>
      <c r="X56" s="84">
        <v>52946</v>
      </c>
      <c r="Y56" s="40"/>
      <c r="Z56" s="100"/>
      <c r="AA56" s="40"/>
      <c r="AB56" s="40"/>
      <c r="AC56" s="40"/>
      <c r="AD56" s="40">
        <f t="shared" si="3"/>
        <v>0</v>
      </c>
      <c r="AF56" s="84">
        <v>52946</v>
      </c>
      <c r="AG56" s="40">
        <v>30235000</v>
      </c>
      <c r="AH56" s="100">
        <v>0.04</v>
      </c>
      <c r="AI56" s="40">
        <v>8417100</v>
      </c>
      <c r="AJ56" s="40">
        <v>0</v>
      </c>
      <c r="AK56" s="40"/>
      <c r="AL56" s="40">
        <f t="shared" si="4"/>
        <v>38652100</v>
      </c>
      <c r="AN56" s="84">
        <v>52946</v>
      </c>
      <c r="AO56" s="40"/>
      <c r="AP56" s="100"/>
      <c r="AQ56" s="40">
        <f t="shared" si="41"/>
        <v>0</v>
      </c>
      <c r="AR56" s="40">
        <v>0</v>
      </c>
      <c r="AS56" s="40"/>
      <c r="AT56" s="40">
        <f t="shared" si="45"/>
        <v>0</v>
      </c>
      <c r="AV56" s="84">
        <v>52946</v>
      </c>
      <c r="AW56" s="40">
        <v>0</v>
      </c>
      <c r="AX56" s="100"/>
      <c r="AY56" s="40">
        <f t="shared" si="46"/>
        <v>0</v>
      </c>
      <c r="AZ56" s="40">
        <v>0</v>
      </c>
      <c r="BA56" s="40"/>
      <c r="BB56" s="40">
        <f t="shared" si="47"/>
        <v>0</v>
      </c>
      <c r="BD56" s="84">
        <v>52946</v>
      </c>
      <c r="BE56" s="40">
        <v>0</v>
      </c>
      <c r="BF56" s="100"/>
      <c r="BG56" s="40">
        <f t="shared" si="8"/>
        <v>0</v>
      </c>
      <c r="BH56" s="40">
        <v>0</v>
      </c>
      <c r="BI56" s="40"/>
      <c r="BJ56" s="40">
        <f t="shared" si="48"/>
        <v>0</v>
      </c>
      <c r="BL56" s="84">
        <v>52946</v>
      </c>
      <c r="BM56" s="40">
        <v>0</v>
      </c>
      <c r="BN56" s="100"/>
      <c r="BO56" s="40">
        <f t="shared" si="42"/>
        <v>0</v>
      </c>
      <c r="BP56" s="40">
        <v>0</v>
      </c>
      <c r="BQ56" s="40"/>
      <c r="BR56" s="40">
        <f t="shared" si="49"/>
        <v>0</v>
      </c>
      <c r="BT56" s="84">
        <v>52946</v>
      </c>
      <c r="BU56" s="40">
        <v>1760000</v>
      </c>
      <c r="BV56" s="100">
        <v>0.05</v>
      </c>
      <c r="BW56" s="40"/>
      <c r="BX56" s="100"/>
      <c r="BY56" s="40">
        <f t="shared" si="50"/>
        <v>19780875</v>
      </c>
      <c r="BZ56" s="40"/>
      <c r="CA56" s="40"/>
      <c r="CB56" s="40">
        <f t="shared" si="51"/>
        <v>21540875</v>
      </c>
      <c r="CD56" s="84">
        <v>52946</v>
      </c>
      <c r="CE56" s="40"/>
      <c r="CF56" s="40"/>
      <c r="CG56" s="40"/>
      <c r="CH56" s="40"/>
      <c r="CI56" s="40"/>
      <c r="CJ56" s="40">
        <f t="shared" si="43"/>
        <v>0</v>
      </c>
      <c r="CL56" s="84">
        <v>52946</v>
      </c>
      <c r="CM56" s="40">
        <v>0</v>
      </c>
      <c r="CO56" s="40">
        <v>4750125</v>
      </c>
      <c r="CP56" s="40">
        <v>0</v>
      </c>
      <c r="CQ56" s="40"/>
      <c r="CR56" s="40">
        <f t="shared" si="52"/>
        <v>4750125</v>
      </c>
      <c r="CT56" s="84">
        <v>52946</v>
      </c>
      <c r="CU56" s="40">
        <v>2637577.6</v>
      </c>
      <c r="CV56" s="100">
        <v>4.9500000000000002E-2</v>
      </c>
      <c r="CW56" s="40">
        <v>545490</v>
      </c>
      <c r="CX56" s="40">
        <v>2472422.3999999999</v>
      </c>
      <c r="CY56" s="40">
        <f t="shared" si="53"/>
        <v>5655490</v>
      </c>
      <c r="DA56" s="84">
        <v>52946</v>
      </c>
      <c r="DB56" s="40">
        <v>0</v>
      </c>
      <c r="DC56" s="40"/>
      <c r="DD56" s="40">
        <v>3425625</v>
      </c>
      <c r="DE56" s="40">
        <v>0</v>
      </c>
      <c r="DF56" s="40">
        <f t="shared" si="54"/>
        <v>3425625</v>
      </c>
      <c r="DH56" s="84">
        <v>52946</v>
      </c>
      <c r="DI56" s="40">
        <v>3395000</v>
      </c>
      <c r="DJ56" s="100">
        <v>0.05</v>
      </c>
      <c r="DK56" s="40">
        <v>814750</v>
      </c>
      <c r="DL56" s="40">
        <f t="shared" si="55"/>
        <v>4209750</v>
      </c>
      <c r="DN56" s="84">
        <v>52946</v>
      </c>
      <c r="DR56" s="40">
        <f t="shared" si="56"/>
        <v>0</v>
      </c>
      <c r="DT56" s="84">
        <v>52946</v>
      </c>
      <c r="DU56" s="40">
        <v>0</v>
      </c>
      <c r="DV56" s="86">
        <v>0</v>
      </c>
      <c r="DW56" s="40"/>
      <c r="DX56" s="40">
        <v>0</v>
      </c>
      <c r="DY56" s="40">
        <f t="shared" si="57"/>
        <v>0</v>
      </c>
      <c r="EA56" s="84">
        <v>52946</v>
      </c>
      <c r="EC56" s="86"/>
      <c r="EG56" s="84">
        <v>52946</v>
      </c>
      <c r="EH56" s="40"/>
      <c r="EI56" s="86"/>
      <c r="EJ56" s="40"/>
      <c r="EK56" s="40">
        <v>0</v>
      </c>
      <c r="EL56" s="40">
        <f t="shared" si="58"/>
        <v>0</v>
      </c>
      <c r="EN56" s="84">
        <v>52946</v>
      </c>
      <c r="EO56" s="40"/>
      <c r="EP56" s="86"/>
      <c r="EQ56" s="40"/>
      <c r="ER56" s="40">
        <f t="shared" si="59"/>
        <v>0</v>
      </c>
      <c r="ET56" s="84">
        <v>52946</v>
      </c>
      <c r="EU56" s="40"/>
      <c r="EV56" s="86"/>
      <c r="EW56" s="40"/>
      <c r="EX56" s="40"/>
      <c r="EY56" s="40">
        <f t="shared" si="60"/>
        <v>0</v>
      </c>
      <c r="FA56" s="84">
        <v>52946</v>
      </c>
      <c r="FC56" s="86"/>
      <c r="FF56" s="40">
        <f t="shared" si="61"/>
        <v>0</v>
      </c>
      <c r="FH56" s="84">
        <v>52946</v>
      </c>
      <c r="FN56" s="84">
        <v>52946</v>
      </c>
      <c r="FR56" s="40">
        <f t="shared" si="62"/>
        <v>0</v>
      </c>
      <c r="FT56" s="84">
        <v>52946</v>
      </c>
      <c r="FX56" s="40">
        <f t="shared" si="63"/>
        <v>0</v>
      </c>
      <c r="FZ56" s="84">
        <v>52946</v>
      </c>
      <c r="GE56" s="40">
        <f t="shared" si="64"/>
        <v>0</v>
      </c>
      <c r="GG56" s="84">
        <v>52946</v>
      </c>
      <c r="GL56" s="40">
        <f t="shared" si="65"/>
        <v>0</v>
      </c>
      <c r="GN56" s="84">
        <v>52946</v>
      </c>
      <c r="GS56" s="40">
        <f t="shared" si="66"/>
        <v>0</v>
      </c>
      <c r="GU56" s="84">
        <v>52946</v>
      </c>
      <c r="GZ56" s="40">
        <f t="shared" si="67"/>
        <v>0</v>
      </c>
    </row>
    <row r="57" spans="1:208" x14ac:dyDescent="0.25">
      <c r="F57" s="84">
        <v>53143</v>
      </c>
      <c r="G57" s="84"/>
      <c r="H57" s="84">
        <v>53128</v>
      </c>
      <c r="I57" s="40">
        <f t="shared" ref="I57" si="74">SUM(Y56:Y57,AG56:AG57,AO56:AO57,AW56:AW57,BE56:BE57,BM56:BM57,BU56:BU57,BW56:BW57,CE56:CE57,CM56:CM57,CU56:CU57,DB56:DB57,DI56:DI57,DO56:DO57,DU56:DU57,EB56:EB57,EH56:EH57,EO56:EO57,EU56:EU57,FB56:FB57,FI56:FI57,FO56:FO57,FU56:FU57,GA56:GA57,GH56:GH57,GO56:GO57,GV56:GV57)</f>
        <v>69716830.799999997</v>
      </c>
      <c r="J57" s="40">
        <f t="shared" ref="J57" si="75">SUM(AA56:AA57,AI56:AI57,AQ56:AQ57,AY56:AY57,BG56:BG57,BO56:BO57,BY56:BY57,CG56:CG57,CO56:CO57,CW56:CW57,DD56:DD57,DK56:DK57,DQ56:DQ57,DW56:DW57,ED56:ED57,EJ56:EJ57,EQ56:EQ57,EW56:EW57,FD56:FD57,FK56:FK57,FQ56:FQ57,FW56:FW57,GC56:GC57,GJ56:GJ57,GQ56:GQ57,GX56:GX57)</f>
        <v>74607882.5</v>
      </c>
      <c r="K57" s="40">
        <f t="shared" ref="K57" si="76">SUM(AB56:AB57,AJ56,AJ57,BZ56:BZ57,CH56:CH57,CP56:CP57,CX56:CX57,DE56:DE57,DX56:DX57,EK56:EK57,EX56:EX57,FE56:FE57,GD56:GD57,GK56:GK57,GR56:GR57,GY56:GY57)</f>
        <v>238248169.20000002</v>
      </c>
      <c r="L57" s="40">
        <f>SUM(AK56,AK57,BA56:BA57,BI56:BI57,BQ56:BQ57,CA56:CA57,CI56:CI57,CQ56:CQ57)</f>
        <v>0</v>
      </c>
      <c r="M57" s="40">
        <f>SUM(I57:L57)</f>
        <v>382572882.5</v>
      </c>
      <c r="O57" s="84">
        <v>53143</v>
      </c>
      <c r="P57" s="84"/>
      <c r="Q57" s="84">
        <v>53128</v>
      </c>
      <c r="R57" s="40">
        <f t="shared" si="34"/>
        <v>31689253.199999999</v>
      </c>
      <c r="S57" s="40">
        <f t="shared" si="35"/>
        <v>36873917.5</v>
      </c>
      <c r="T57" s="40">
        <f t="shared" si="36"/>
        <v>235775746.80000001</v>
      </c>
      <c r="U57" s="40">
        <f t="shared" si="37"/>
        <v>0</v>
      </c>
      <c r="V57" s="40">
        <f t="shared" si="44"/>
        <v>304338917.5</v>
      </c>
      <c r="X57" s="84">
        <v>53128</v>
      </c>
      <c r="Y57" s="40"/>
      <c r="Z57" s="100"/>
      <c r="AA57" s="40"/>
      <c r="AB57" s="40"/>
      <c r="AC57" s="40"/>
      <c r="AD57" s="40">
        <f t="shared" si="3"/>
        <v>0</v>
      </c>
      <c r="AF57" s="84">
        <v>53128</v>
      </c>
      <c r="AG57" s="40"/>
      <c r="AH57" s="100"/>
      <c r="AI57" s="40">
        <v>7812400</v>
      </c>
      <c r="AJ57" s="40">
        <v>0</v>
      </c>
      <c r="AK57" s="40"/>
      <c r="AL57" s="40">
        <f t="shared" si="4"/>
        <v>7812400</v>
      </c>
      <c r="AN57" s="84">
        <v>53128</v>
      </c>
      <c r="AO57" s="40"/>
      <c r="AP57" s="100"/>
      <c r="AQ57" s="40">
        <f t="shared" si="41"/>
        <v>0</v>
      </c>
      <c r="AR57" s="40">
        <v>0</v>
      </c>
      <c r="AS57" s="40"/>
      <c r="AT57" s="40">
        <f t="shared" si="45"/>
        <v>0</v>
      </c>
      <c r="AV57" s="84">
        <v>53128</v>
      </c>
      <c r="AW57" s="40">
        <v>0</v>
      </c>
      <c r="AX57" s="100"/>
      <c r="AY57" s="40">
        <f t="shared" si="46"/>
        <v>0</v>
      </c>
      <c r="AZ57" s="40">
        <v>0</v>
      </c>
      <c r="BA57" s="40"/>
      <c r="BB57" s="40">
        <f t="shared" si="47"/>
        <v>0</v>
      </c>
      <c r="BD57" s="84">
        <v>53128</v>
      </c>
      <c r="BE57" s="40">
        <v>0</v>
      </c>
      <c r="BF57" s="100"/>
      <c r="BG57" s="40">
        <f t="shared" si="8"/>
        <v>0</v>
      </c>
      <c r="BH57" s="40">
        <v>0</v>
      </c>
      <c r="BI57" s="40"/>
      <c r="BJ57" s="40">
        <f t="shared" si="48"/>
        <v>0</v>
      </c>
      <c r="BL57" s="84">
        <v>53128</v>
      </c>
      <c r="BM57" s="40">
        <v>0</v>
      </c>
      <c r="BN57" s="100"/>
      <c r="BO57" s="40">
        <f t="shared" si="42"/>
        <v>0</v>
      </c>
      <c r="BP57" s="40">
        <v>0</v>
      </c>
      <c r="BQ57" s="40"/>
      <c r="BR57" s="40">
        <f t="shared" si="49"/>
        <v>0</v>
      </c>
      <c r="BT57" s="84">
        <v>53128</v>
      </c>
      <c r="BU57" s="40"/>
      <c r="BV57" s="100"/>
      <c r="BW57" s="40"/>
      <c r="BX57" s="100"/>
      <c r="BY57" s="40">
        <f t="shared" si="50"/>
        <v>19736875</v>
      </c>
      <c r="BZ57" s="40"/>
      <c r="CA57" s="40"/>
      <c r="CB57" s="40">
        <f t="shared" si="51"/>
        <v>19736875</v>
      </c>
      <c r="CD57" s="84">
        <v>53128</v>
      </c>
      <c r="CE57" s="40"/>
      <c r="CF57" s="40"/>
      <c r="CG57" s="40"/>
      <c r="CH57" s="40"/>
      <c r="CI57" s="40"/>
      <c r="CJ57" s="40">
        <f t="shared" si="43"/>
        <v>0</v>
      </c>
      <c r="CL57" s="84">
        <v>53128</v>
      </c>
      <c r="CM57" s="40">
        <v>0</v>
      </c>
      <c r="CO57" s="40">
        <v>4750125</v>
      </c>
      <c r="CP57" s="40">
        <v>0</v>
      </c>
      <c r="CQ57" s="40"/>
      <c r="CR57" s="40">
        <f t="shared" si="52"/>
        <v>4750125</v>
      </c>
      <c r="CT57" s="84">
        <v>53128</v>
      </c>
      <c r="CU57" s="40">
        <v>0</v>
      </c>
      <c r="CV57" s="100"/>
      <c r="CW57" s="40">
        <v>419017.5</v>
      </c>
      <c r="CX57" s="40">
        <v>0</v>
      </c>
      <c r="CY57" s="40">
        <f t="shared" si="53"/>
        <v>419017.5</v>
      </c>
      <c r="DA57" s="84">
        <v>53128</v>
      </c>
      <c r="DB57" s="40">
        <v>0</v>
      </c>
      <c r="DC57" s="40"/>
      <c r="DD57" s="40">
        <v>3425625</v>
      </c>
      <c r="DE57" s="40">
        <v>0</v>
      </c>
      <c r="DF57" s="40">
        <f t="shared" si="54"/>
        <v>3425625</v>
      </c>
      <c r="DH57" s="84">
        <v>53128</v>
      </c>
      <c r="DI57" s="40">
        <v>0</v>
      </c>
      <c r="DJ57" s="40"/>
      <c r="DK57" s="40">
        <v>729875</v>
      </c>
      <c r="DL57" s="40">
        <f t="shared" si="55"/>
        <v>729875</v>
      </c>
      <c r="DN57" s="84">
        <v>53128</v>
      </c>
      <c r="DR57" s="40">
        <f t="shared" si="56"/>
        <v>0</v>
      </c>
      <c r="DT57" s="84">
        <v>53128</v>
      </c>
      <c r="DU57" s="40">
        <v>0</v>
      </c>
      <c r="DV57" s="86">
        <v>0</v>
      </c>
      <c r="DW57" s="40"/>
      <c r="DX57" s="40">
        <v>0</v>
      </c>
      <c r="DY57" s="40">
        <f t="shared" si="57"/>
        <v>0</v>
      </c>
      <c r="EA57" s="84">
        <v>53128</v>
      </c>
      <c r="EC57" s="86"/>
      <c r="EG57" s="84">
        <v>53128</v>
      </c>
      <c r="EH57" s="40">
        <v>31689253.199999999</v>
      </c>
      <c r="EI57" s="86">
        <v>6.25E-2</v>
      </c>
      <c r="EJ57" s="40"/>
      <c r="EK57" s="40">
        <v>235775746.80000001</v>
      </c>
      <c r="EL57" s="40">
        <f t="shared" si="58"/>
        <v>267465000</v>
      </c>
      <c r="EN57" s="84">
        <v>53128</v>
      </c>
      <c r="EO57" s="40"/>
      <c r="EP57" s="86"/>
      <c r="EQ57" s="40"/>
      <c r="ER57" s="40">
        <f t="shared" si="59"/>
        <v>0</v>
      </c>
      <c r="ET57" s="84">
        <v>53128</v>
      </c>
      <c r="EU57" s="40"/>
      <c r="EV57" s="86"/>
      <c r="EW57" s="40"/>
      <c r="EX57" s="40"/>
      <c r="EY57" s="40">
        <f t="shared" si="60"/>
        <v>0</v>
      </c>
      <c r="FA57" s="84">
        <v>53128</v>
      </c>
      <c r="FC57" s="86"/>
      <c r="FF57" s="40">
        <f t="shared" si="61"/>
        <v>0</v>
      </c>
      <c r="FH57" s="84">
        <v>53128</v>
      </c>
      <c r="FN57" s="84">
        <v>53128</v>
      </c>
      <c r="FR57" s="40">
        <f t="shared" si="62"/>
        <v>0</v>
      </c>
      <c r="FT57" s="84">
        <v>53128</v>
      </c>
      <c r="FX57" s="40">
        <f t="shared" si="63"/>
        <v>0</v>
      </c>
      <c r="FZ57" s="84">
        <v>53128</v>
      </c>
      <c r="GE57" s="40">
        <f t="shared" si="64"/>
        <v>0</v>
      </c>
      <c r="GG57" s="84">
        <v>53128</v>
      </c>
      <c r="GL57" s="40">
        <f t="shared" si="65"/>
        <v>0</v>
      </c>
      <c r="GN57" s="84">
        <v>53128</v>
      </c>
      <c r="GS57" s="40">
        <f t="shared" si="66"/>
        <v>0</v>
      </c>
      <c r="GU57" s="84">
        <v>53128</v>
      </c>
      <c r="GZ57" s="40">
        <f t="shared" si="67"/>
        <v>0</v>
      </c>
    </row>
    <row r="58" spans="1:208" x14ac:dyDescent="0.25">
      <c r="F58" s="84">
        <v>53327</v>
      </c>
      <c r="G58" s="84"/>
      <c r="H58" s="84">
        <v>53311</v>
      </c>
      <c r="I58" s="40"/>
      <c r="O58" s="84">
        <v>53327</v>
      </c>
      <c r="P58" s="84"/>
      <c r="Q58" s="84">
        <v>53311</v>
      </c>
      <c r="R58" s="40">
        <f t="shared" si="34"/>
        <v>39654198.399999999</v>
      </c>
      <c r="S58" s="40">
        <f t="shared" si="35"/>
        <v>36873917.5</v>
      </c>
      <c r="T58" s="40">
        <f t="shared" si="36"/>
        <v>2595801.6</v>
      </c>
      <c r="U58" s="40">
        <f t="shared" si="37"/>
        <v>0</v>
      </c>
      <c r="V58" s="40">
        <f t="shared" si="44"/>
        <v>79123917.5</v>
      </c>
      <c r="X58" s="84">
        <v>53311</v>
      </c>
      <c r="Y58" s="40"/>
      <c r="Z58" s="100"/>
      <c r="AA58" s="40"/>
      <c r="AB58" s="40"/>
      <c r="AC58" s="40"/>
      <c r="AD58" s="40">
        <f t="shared" si="3"/>
        <v>0</v>
      </c>
      <c r="AF58" s="84">
        <v>53311</v>
      </c>
      <c r="AG58" s="40">
        <v>31470000</v>
      </c>
      <c r="AH58" s="100">
        <v>0.04</v>
      </c>
      <c r="AI58" s="40">
        <v>7812400</v>
      </c>
      <c r="AJ58" s="40">
        <v>0</v>
      </c>
      <c r="AK58" s="40"/>
      <c r="AL58" s="40">
        <f t="shared" si="4"/>
        <v>39282400</v>
      </c>
      <c r="AN58" s="84">
        <v>53311</v>
      </c>
      <c r="AO58" s="40"/>
      <c r="AP58" s="100"/>
      <c r="AQ58" s="40">
        <f t="shared" si="41"/>
        <v>0</v>
      </c>
      <c r="AR58" s="40">
        <v>0</v>
      </c>
      <c r="AS58" s="40"/>
      <c r="AT58" s="40">
        <f t="shared" si="45"/>
        <v>0</v>
      </c>
      <c r="AV58" s="84">
        <v>53311</v>
      </c>
      <c r="AW58" s="40">
        <v>0</v>
      </c>
      <c r="AX58" s="100"/>
      <c r="AY58" s="40">
        <f t="shared" si="46"/>
        <v>0</v>
      </c>
      <c r="AZ58" s="40">
        <v>0</v>
      </c>
      <c r="BA58" s="40"/>
      <c r="BB58" s="40">
        <f t="shared" si="47"/>
        <v>0</v>
      </c>
      <c r="BD58" s="84">
        <v>53311</v>
      </c>
      <c r="BE58" s="40">
        <v>0</v>
      </c>
      <c r="BF58" s="100"/>
      <c r="BG58" s="40">
        <f t="shared" si="8"/>
        <v>0</v>
      </c>
      <c r="BH58" s="40">
        <v>0</v>
      </c>
      <c r="BI58" s="40"/>
      <c r="BJ58" s="40">
        <f t="shared" si="48"/>
        <v>0</v>
      </c>
      <c r="BL58" s="84">
        <v>53311</v>
      </c>
      <c r="BM58" s="40">
        <v>0</v>
      </c>
      <c r="BN58" s="100"/>
      <c r="BO58" s="40">
        <f t="shared" si="42"/>
        <v>0</v>
      </c>
      <c r="BP58" s="40">
        <v>0</v>
      </c>
      <c r="BQ58" s="40"/>
      <c r="BR58" s="40">
        <f t="shared" si="49"/>
        <v>0</v>
      </c>
      <c r="BT58" s="84">
        <v>53311</v>
      </c>
      <c r="BU58" s="40">
        <v>1850000</v>
      </c>
      <c r="BV58" s="100">
        <v>0.05</v>
      </c>
      <c r="BW58" s="40"/>
      <c r="BX58" s="100"/>
      <c r="BY58" s="40">
        <f t="shared" si="50"/>
        <v>19736875</v>
      </c>
      <c r="BZ58" s="40"/>
      <c r="CA58" s="40"/>
      <c r="CB58" s="40">
        <f t="shared" si="51"/>
        <v>21586875</v>
      </c>
      <c r="CD58" s="84">
        <v>53311</v>
      </c>
      <c r="CE58" s="40"/>
      <c r="CF58" s="40"/>
      <c r="CG58" s="40"/>
      <c r="CH58" s="40"/>
      <c r="CI58" s="40"/>
      <c r="CJ58" s="40">
        <f t="shared" si="43"/>
        <v>0</v>
      </c>
      <c r="CL58" s="84">
        <v>53311</v>
      </c>
      <c r="CM58" s="40">
        <v>0</v>
      </c>
      <c r="CO58" s="40">
        <v>4750125</v>
      </c>
      <c r="CP58" s="40">
        <v>0</v>
      </c>
      <c r="CQ58" s="40"/>
      <c r="CR58" s="40">
        <f t="shared" si="52"/>
        <v>4750125</v>
      </c>
      <c r="CT58" s="84">
        <v>53311</v>
      </c>
      <c r="CU58" s="40">
        <v>2769198.4</v>
      </c>
      <c r="CV58" s="100">
        <v>4.9500000000000002E-2</v>
      </c>
      <c r="CW58" s="40">
        <v>419017.5</v>
      </c>
      <c r="CX58" s="40">
        <v>2595801.6</v>
      </c>
      <c r="CY58" s="40">
        <f t="shared" si="53"/>
        <v>5784017.5</v>
      </c>
      <c r="DA58" s="84">
        <v>53311</v>
      </c>
      <c r="DB58" s="40">
        <v>0</v>
      </c>
      <c r="DC58" s="40"/>
      <c r="DD58" s="40">
        <v>3425625</v>
      </c>
      <c r="DE58" s="40">
        <v>0</v>
      </c>
      <c r="DF58" s="40">
        <f t="shared" si="54"/>
        <v>3425625</v>
      </c>
      <c r="DH58" s="84">
        <v>53311</v>
      </c>
      <c r="DI58" s="40">
        <v>3565000</v>
      </c>
      <c r="DJ58" s="100">
        <v>0.05</v>
      </c>
      <c r="DK58" s="40">
        <v>729875</v>
      </c>
      <c r="DL58" s="40">
        <f t="shared" si="55"/>
        <v>4294875</v>
      </c>
      <c r="DN58" s="84">
        <v>53311</v>
      </c>
      <c r="DR58" s="40">
        <f t="shared" si="56"/>
        <v>0</v>
      </c>
      <c r="DT58" s="84">
        <v>53311</v>
      </c>
      <c r="DU58" s="40">
        <v>0</v>
      </c>
      <c r="DV58" s="86">
        <v>0</v>
      </c>
      <c r="DW58" s="40"/>
      <c r="DX58" s="40">
        <v>0</v>
      </c>
      <c r="DY58" s="40">
        <f t="shared" si="57"/>
        <v>0</v>
      </c>
      <c r="EA58" s="84">
        <v>53311</v>
      </c>
      <c r="EC58" s="86"/>
      <c r="EG58" s="84">
        <v>53311</v>
      </c>
      <c r="EH58" s="40"/>
      <c r="EI58" s="86"/>
      <c r="EJ58" s="40"/>
      <c r="EK58" s="40">
        <v>0</v>
      </c>
      <c r="EL58" s="40">
        <f t="shared" si="58"/>
        <v>0</v>
      </c>
      <c r="EN58" s="84">
        <v>53311</v>
      </c>
      <c r="EO58" s="40"/>
      <c r="EP58" s="86"/>
      <c r="EQ58" s="40"/>
      <c r="ER58" s="40">
        <f t="shared" si="59"/>
        <v>0</v>
      </c>
      <c r="ET58" s="84">
        <v>53311</v>
      </c>
      <c r="EU58" s="40"/>
      <c r="EV58" s="86"/>
      <c r="EW58" s="40"/>
      <c r="EX58" s="40"/>
      <c r="EY58" s="40">
        <f t="shared" si="60"/>
        <v>0</v>
      </c>
      <c r="FA58" s="84">
        <v>53311</v>
      </c>
      <c r="FC58" s="86"/>
      <c r="FF58" s="40">
        <f t="shared" si="61"/>
        <v>0</v>
      </c>
      <c r="FH58" s="84">
        <v>53311</v>
      </c>
      <c r="FN58" s="84">
        <v>53311</v>
      </c>
      <c r="FR58" s="40">
        <f t="shared" si="62"/>
        <v>0</v>
      </c>
      <c r="FT58" s="84">
        <v>53311</v>
      </c>
      <c r="FX58" s="40">
        <f t="shared" si="63"/>
        <v>0</v>
      </c>
      <c r="FZ58" s="84">
        <v>53311</v>
      </c>
      <c r="GE58" s="40">
        <f t="shared" si="64"/>
        <v>0</v>
      </c>
      <c r="GG58" s="84">
        <v>53311</v>
      </c>
      <c r="GL58" s="40">
        <f t="shared" si="65"/>
        <v>0</v>
      </c>
      <c r="GN58" s="84">
        <v>53311</v>
      </c>
      <c r="GS58" s="40">
        <f t="shared" si="66"/>
        <v>0</v>
      </c>
      <c r="GU58" s="84">
        <v>53311</v>
      </c>
      <c r="GZ58" s="40">
        <f t="shared" si="67"/>
        <v>0</v>
      </c>
    </row>
    <row r="59" spans="1:208" x14ac:dyDescent="0.25">
      <c r="F59" s="84">
        <v>53508</v>
      </c>
      <c r="G59" s="84"/>
      <c r="H59" s="84">
        <v>53493</v>
      </c>
      <c r="I59" s="40">
        <f t="shared" ref="I59" si="77">SUM(Y58:Y59,AG58:AG59,AO58:AO59,AW58:AW59,BE58:BE59,BM58:BM59,BU58:BU59,BW58:BW59,CE58:CE59,CM58:CM59,CU58:CU59,DB58:DB59,DI58:DI59,DO58:DO59,DU58:DU59,EB58:EB59,EH58:EH59,EO58:EO59,EU58:EU59,FB58:FB59,FI58:FI59,FO58:FO59,FU58:FU59,GA58:GA59,GH58:GH59,GO58:GO59,GV58:GV59)</f>
        <v>69453031.099999994</v>
      </c>
      <c r="J59" s="40">
        <f t="shared" ref="J59" si="78">SUM(AA58:AA59,AI58:AI59,AQ58:AQ59,AY58:AY59,BG58:BG59,BO58:BO59,BY58:BY59,CG58:CG59,CO58:CO59,CW58:CW59,DD58:DD59,DK58:DK59,DQ58:DQ59,DW58:DW59,ED58:ED59,EJ58:EJ59,EQ58:EQ59,EW58:EW59,FD58:FD59,FK58:FK59,FQ58:FQ59,FW58:FW59,GC58:GC59,GJ58:GJ59,GQ58:GQ59,GX58:GX59)</f>
        <v>72850276.25</v>
      </c>
      <c r="K59" s="40">
        <f t="shared" ref="K59" si="79">SUM(AB58:AB59,AJ58,AJ59,BZ58:BZ59,CH58:CH59,CP58:CP59,CX58:CX59,DE58:DE59,DX58:DX59,EK58:EK59,EX58:EX59,FE58:FE59,GD58:GD59,GK58:GK59,GR58:GR59,GY58:GY59)</f>
        <v>240266968.90000001</v>
      </c>
      <c r="L59" s="40">
        <f>SUM(AK58,AK59,BA58:BA59,BI58:BI59,BQ58:BQ59,CA58:CA59,CI58:CI59,CQ58:CQ59)</f>
        <v>0</v>
      </c>
      <c r="M59" s="40">
        <f>SUM(I59:L59)</f>
        <v>382570276.25</v>
      </c>
      <c r="O59" s="84">
        <v>53508</v>
      </c>
      <c r="P59" s="84"/>
      <c r="Q59" s="84">
        <v>53493</v>
      </c>
      <c r="R59" s="40">
        <f t="shared" si="34"/>
        <v>29798832.699999999</v>
      </c>
      <c r="S59" s="40">
        <f t="shared" si="35"/>
        <v>35976358.75</v>
      </c>
      <c r="T59" s="40">
        <f t="shared" si="36"/>
        <v>237671167.30000001</v>
      </c>
      <c r="U59" s="40">
        <f t="shared" si="37"/>
        <v>0</v>
      </c>
      <c r="V59" s="40">
        <f t="shared" si="44"/>
        <v>303446358.75</v>
      </c>
      <c r="X59" s="84">
        <v>53493</v>
      </c>
      <c r="Y59" s="40"/>
      <c r="Z59" s="100"/>
      <c r="AA59" s="40"/>
      <c r="AB59" s="40"/>
      <c r="AC59" s="40"/>
      <c r="AD59" s="40">
        <f t="shared" si="3"/>
        <v>0</v>
      </c>
      <c r="AF59" s="84">
        <v>53493</v>
      </c>
      <c r="AG59" s="40"/>
      <c r="AH59" s="100"/>
      <c r="AI59" s="40">
        <v>7183000</v>
      </c>
      <c r="AJ59" s="40">
        <v>0</v>
      </c>
      <c r="AK59" s="40"/>
      <c r="AL59" s="40">
        <f t="shared" si="4"/>
        <v>7183000</v>
      </c>
      <c r="AN59" s="84">
        <v>53493</v>
      </c>
      <c r="AO59" s="40"/>
      <c r="AP59" s="100"/>
      <c r="AQ59" s="40">
        <f t="shared" si="41"/>
        <v>0</v>
      </c>
      <c r="AR59" s="40">
        <v>0</v>
      </c>
      <c r="AS59" s="40"/>
      <c r="AT59" s="40">
        <f t="shared" si="45"/>
        <v>0</v>
      </c>
      <c r="AV59" s="84">
        <v>53493</v>
      </c>
      <c r="AW59" s="40">
        <v>0</v>
      </c>
      <c r="AX59" s="100"/>
      <c r="AY59" s="40">
        <f t="shared" si="46"/>
        <v>0</v>
      </c>
      <c r="AZ59" s="40">
        <v>0</v>
      </c>
      <c r="BA59" s="40"/>
      <c r="BB59" s="40">
        <f t="shared" si="47"/>
        <v>0</v>
      </c>
      <c r="BD59" s="84">
        <v>53493</v>
      </c>
      <c r="BE59" s="40">
        <v>0</v>
      </c>
      <c r="BF59" s="100"/>
      <c r="BG59" s="40">
        <f t="shared" si="8"/>
        <v>0</v>
      </c>
      <c r="BH59" s="40">
        <v>0</v>
      </c>
      <c r="BI59" s="40"/>
      <c r="BJ59" s="40">
        <f t="shared" si="48"/>
        <v>0</v>
      </c>
      <c r="BL59" s="84">
        <v>53493</v>
      </c>
      <c r="BM59" s="40">
        <v>0</v>
      </c>
      <c r="BN59" s="100"/>
      <c r="BO59" s="40">
        <f t="shared" si="42"/>
        <v>0</v>
      </c>
      <c r="BP59" s="40">
        <v>0</v>
      </c>
      <c r="BQ59" s="40"/>
      <c r="BR59" s="40">
        <f t="shared" si="49"/>
        <v>0</v>
      </c>
      <c r="BT59" s="84">
        <v>53493</v>
      </c>
      <c r="BU59" s="40"/>
      <c r="BV59" s="100"/>
      <c r="BW59" s="40"/>
      <c r="BX59" s="100"/>
      <c r="BY59" s="40">
        <f t="shared" si="50"/>
        <v>19690625</v>
      </c>
      <c r="BZ59" s="40"/>
      <c r="CA59" s="40"/>
      <c r="CB59" s="40">
        <f t="shared" si="51"/>
        <v>19690625</v>
      </c>
      <c r="CD59" s="84">
        <v>53493</v>
      </c>
      <c r="CE59" s="40"/>
      <c r="CF59" s="40"/>
      <c r="CG59" s="40"/>
      <c r="CH59" s="40"/>
      <c r="CI59" s="40"/>
      <c r="CJ59" s="40">
        <f t="shared" si="43"/>
        <v>0</v>
      </c>
      <c r="CL59" s="84">
        <v>53493</v>
      </c>
      <c r="CM59" s="40">
        <v>0</v>
      </c>
      <c r="CO59" s="40">
        <v>4750125</v>
      </c>
      <c r="CP59" s="40">
        <v>0</v>
      </c>
      <c r="CQ59" s="40"/>
      <c r="CR59" s="40">
        <f t="shared" si="52"/>
        <v>4750125</v>
      </c>
      <c r="CT59" s="84">
        <v>53493</v>
      </c>
      <c r="CU59" s="40">
        <v>0</v>
      </c>
      <c r="CV59" s="100"/>
      <c r="CW59" s="40">
        <v>286233.75</v>
      </c>
      <c r="CX59" s="40">
        <v>0</v>
      </c>
      <c r="CY59" s="40">
        <f t="shared" si="53"/>
        <v>286233.75</v>
      </c>
      <c r="DA59" s="84">
        <v>53493</v>
      </c>
      <c r="DB59" s="40">
        <v>0</v>
      </c>
      <c r="DC59" s="40"/>
      <c r="DD59" s="40">
        <v>3425625</v>
      </c>
      <c r="DE59" s="40">
        <v>0</v>
      </c>
      <c r="DF59" s="40">
        <f t="shared" si="54"/>
        <v>3425625</v>
      </c>
      <c r="DH59" s="84">
        <v>53493</v>
      </c>
      <c r="DI59" s="40">
        <v>0</v>
      </c>
      <c r="DJ59" s="40"/>
      <c r="DK59" s="40">
        <v>640750</v>
      </c>
      <c r="DL59" s="40">
        <f t="shared" si="55"/>
        <v>640750</v>
      </c>
      <c r="DN59" s="84">
        <v>53493</v>
      </c>
      <c r="DR59" s="40">
        <f t="shared" si="56"/>
        <v>0</v>
      </c>
      <c r="DT59" s="84">
        <v>53493</v>
      </c>
      <c r="DU59" s="40">
        <v>0</v>
      </c>
      <c r="DV59" s="86">
        <v>0</v>
      </c>
      <c r="DW59" s="40"/>
      <c r="DX59" s="40">
        <v>0</v>
      </c>
      <c r="DY59" s="40">
        <f t="shared" si="57"/>
        <v>0</v>
      </c>
      <c r="EA59" s="84">
        <v>53493</v>
      </c>
      <c r="EC59" s="86"/>
      <c r="EG59" s="84">
        <v>53493</v>
      </c>
      <c r="EH59" s="40">
        <v>29798832.699999999</v>
      </c>
      <c r="EI59" s="121">
        <v>6.25E-2</v>
      </c>
      <c r="EJ59" s="40"/>
      <c r="EK59" s="40">
        <v>237671167.30000001</v>
      </c>
      <c r="EL59" s="40">
        <f t="shared" si="58"/>
        <v>267470000</v>
      </c>
      <c r="EN59" s="84">
        <v>53493</v>
      </c>
      <c r="EO59" s="40"/>
      <c r="EP59" s="86"/>
      <c r="EQ59" s="40"/>
      <c r="ER59" s="40">
        <f t="shared" si="59"/>
        <v>0</v>
      </c>
      <c r="ET59" s="84">
        <v>53493</v>
      </c>
      <c r="EU59" s="40"/>
      <c r="EV59" s="86"/>
      <c r="EW59" s="40"/>
      <c r="EX59" s="40"/>
      <c r="EY59" s="40">
        <f t="shared" si="60"/>
        <v>0</v>
      </c>
      <c r="FA59" s="84">
        <v>53493</v>
      </c>
      <c r="FC59" s="86"/>
      <c r="FF59" s="40">
        <f t="shared" si="61"/>
        <v>0</v>
      </c>
      <c r="FH59" s="84">
        <v>53493</v>
      </c>
      <c r="FN59" s="84">
        <v>53493</v>
      </c>
      <c r="FR59" s="40">
        <f t="shared" si="62"/>
        <v>0</v>
      </c>
      <c r="FT59" s="84">
        <v>53493</v>
      </c>
      <c r="FX59" s="40">
        <f t="shared" si="63"/>
        <v>0</v>
      </c>
      <c r="FZ59" s="84">
        <v>53493</v>
      </c>
      <c r="GE59" s="40">
        <f t="shared" si="64"/>
        <v>0</v>
      </c>
      <c r="GG59" s="84">
        <v>53493</v>
      </c>
      <c r="GL59" s="40">
        <f t="shared" si="65"/>
        <v>0</v>
      </c>
      <c r="GN59" s="84">
        <v>53493</v>
      </c>
      <c r="GS59" s="40">
        <f t="shared" si="66"/>
        <v>0</v>
      </c>
      <c r="GU59" s="84">
        <v>53493</v>
      </c>
      <c r="GZ59" s="40">
        <f t="shared" si="67"/>
        <v>0</v>
      </c>
    </row>
    <row r="60" spans="1:208" x14ac:dyDescent="0.25">
      <c r="F60" s="84">
        <v>53692</v>
      </c>
      <c r="G60" s="84"/>
      <c r="H60" s="84">
        <v>53676</v>
      </c>
      <c r="I60" s="40"/>
      <c r="O60" s="84">
        <v>53692</v>
      </c>
      <c r="P60" s="84"/>
      <c r="Q60" s="84">
        <v>53676</v>
      </c>
      <c r="R60" s="40">
        <f t="shared" si="34"/>
        <v>96611142.400000006</v>
      </c>
      <c r="S60" s="40">
        <f t="shared" si="35"/>
        <v>35976358.75</v>
      </c>
      <c r="T60" s="40">
        <f t="shared" si="36"/>
        <v>2728857.6000000001</v>
      </c>
      <c r="U60" s="40">
        <f t="shared" si="37"/>
        <v>0</v>
      </c>
      <c r="V60" s="40">
        <f t="shared" si="44"/>
        <v>135316358.75</v>
      </c>
      <c r="X60" s="84">
        <v>53676</v>
      </c>
      <c r="Y60" s="40"/>
      <c r="Z60" s="100"/>
      <c r="AA60" s="40"/>
      <c r="AB60" s="40"/>
      <c r="AC60" s="40"/>
      <c r="AD60" s="40">
        <f t="shared" si="3"/>
        <v>0</v>
      </c>
      <c r="AF60" s="84">
        <v>53676</v>
      </c>
      <c r="AG60" s="40">
        <v>32755000</v>
      </c>
      <c r="AH60" s="100">
        <v>0.04</v>
      </c>
      <c r="AI60" s="40">
        <v>7183000</v>
      </c>
      <c r="AJ60" s="40">
        <v>0</v>
      </c>
      <c r="AK60" s="40"/>
      <c r="AL60" s="40">
        <f t="shared" si="4"/>
        <v>39938000</v>
      </c>
      <c r="AN60" s="84">
        <v>53676</v>
      </c>
      <c r="AO60" s="40"/>
      <c r="AP60" s="100"/>
      <c r="AQ60" s="40">
        <f t="shared" si="41"/>
        <v>0</v>
      </c>
      <c r="AR60" s="40">
        <v>0</v>
      </c>
      <c r="AS60" s="40"/>
      <c r="AT60" s="40">
        <f t="shared" si="45"/>
        <v>0</v>
      </c>
      <c r="AV60" s="84">
        <v>53676</v>
      </c>
      <c r="AW60" s="40">
        <v>0</v>
      </c>
      <c r="AX60" s="100"/>
      <c r="AY60" s="40">
        <f t="shared" si="46"/>
        <v>0</v>
      </c>
      <c r="AZ60" s="40">
        <v>0</v>
      </c>
      <c r="BA60" s="40"/>
      <c r="BB60" s="40">
        <f t="shared" si="47"/>
        <v>0</v>
      </c>
      <c r="BD60" s="84">
        <v>53676</v>
      </c>
      <c r="BE60" s="40">
        <v>0</v>
      </c>
      <c r="BF60" s="100"/>
      <c r="BG60" s="40">
        <f t="shared" si="8"/>
        <v>0</v>
      </c>
      <c r="BH60" s="40">
        <v>0</v>
      </c>
      <c r="BI60" s="40"/>
      <c r="BJ60" s="40">
        <f t="shared" si="48"/>
        <v>0</v>
      </c>
      <c r="BL60" s="84">
        <v>53676</v>
      </c>
      <c r="BM60" s="40">
        <v>0</v>
      </c>
      <c r="BN60" s="100"/>
      <c r="BO60" s="40">
        <f t="shared" si="42"/>
        <v>0</v>
      </c>
      <c r="BP60" s="40">
        <v>0</v>
      </c>
      <c r="BQ60" s="40"/>
      <c r="BR60" s="40">
        <f t="shared" si="49"/>
        <v>0</v>
      </c>
      <c r="BT60" s="84">
        <v>53676</v>
      </c>
      <c r="BU60" s="40">
        <v>57195000</v>
      </c>
      <c r="BV60" s="100">
        <v>0.05</v>
      </c>
      <c r="BW60" s="40"/>
      <c r="BX60" s="100"/>
      <c r="BY60" s="40">
        <f t="shared" si="50"/>
        <v>19690625</v>
      </c>
      <c r="BZ60" s="40"/>
      <c r="CA60" s="40"/>
      <c r="CB60" s="40">
        <f t="shared" si="51"/>
        <v>76885625</v>
      </c>
      <c r="CD60" s="84">
        <v>53676</v>
      </c>
      <c r="CE60" s="40"/>
      <c r="CF60" s="40"/>
      <c r="CG60" s="40"/>
      <c r="CH60" s="40"/>
      <c r="CI60" s="40"/>
      <c r="CJ60" s="40">
        <f t="shared" si="43"/>
        <v>0</v>
      </c>
      <c r="CL60" s="84">
        <v>53676</v>
      </c>
      <c r="CM60" s="40">
        <v>0</v>
      </c>
      <c r="CO60" s="40">
        <v>4750125</v>
      </c>
      <c r="CP60" s="40">
        <v>0</v>
      </c>
      <c r="CQ60" s="40"/>
      <c r="CR60" s="40">
        <f t="shared" si="52"/>
        <v>4750125</v>
      </c>
      <c r="CT60" s="84">
        <v>53676</v>
      </c>
      <c r="CU60" s="40">
        <v>2911142.4</v>
      </c>
      <c r="CV60" s="100">
        <v>4.9500000000000002E-2</v>
      </c>
      <c r="CW60" s="40">
        <v>286233.75</v>
      </c>
      <c r="CX60" s="40">
        <v>2728857.6000000001</v>
      </c>
      <c r="CY60" s="40">
        <f t="shared" si="53"/>
        <v>5926233.75</v>
      </c>
      <c r="DA60" s="84">
        <v>53676</v>
      </c>
      <c r="DB60" s="40">
        <v>0</v>
      </c>
      <c r="DC60" s="40"/>
      <c r="DD60" s="40">
        <v>3425625</v>
      </c>
      <c r="DE60" s="40">
        <v>0</v>
      </c>
      <c r="DF60" s="40">
        <f t="shared" si="54"/>
        <v>3425625</v>
      </c>
      <c r="DH60" s="84">
        <v>53676</v>
      </c>
      <c r="DI60" s="40">
        <v>3750000</v>
      </c>
      <c r="DJ60" s="100">
        <v>0.05</v>
      </c>
      <c r="DK60" s="40">
        <v>640750</v>
      </c>
      <c r="DL60" s="40">
        <f t="shared" si="55"/>
        <v>4390750</v>
      </c>
      <c r="DN60" s="84">
        <v>53676</v>
      </c>
      <c r="DR60" s="40">
        <f t="shared" si="56"/>
        <v>0</v>
      </c>
      <c r="DT60" s="84">
        <v>53676</v>
      </c>
      <c r="DU60" s="40">
        <v>0</v>
      </c>
      <c r="DV60" s="86">
        <v>0</v>
      </c>
      <c r="DW60" s="40"/>
      <c r="DX60" s="40">
        <v>0</v>
      </c>
      <c r="DY60" s="40">
        <f t="shared" si="57"/>
        <v>0</v>
      </c>
      <c r="EA60" s="84">
        <v>53676</v>
      </c>
      <c r="EC60" s="86"/>
      <c r="EG60" s="84">
        <v>53676</v>
      </c>
      <c r="EH60" s="40"/>
      <c r="EI60" s="121"/>
      <c r="EJ60" s="40"/>
      <c r="EK60" s="40">
        <v>0</v>
      </c>
      <c r="EL60" s="40">
        <f t="shared" si="58"/>
        <v>0</v>
      </c>
      <c r="EN60" s="84">
        <v>53676</v>
      </c>
      <c r="EO60" s="40"/>
      <c r="EP60" s="86"/>
      <c r="EQ60" s="40"/>
      <c r="ER60" s="40">
        <f t="shared" si="59"/>
        <v>0</v>
      </c>
      <c r="ET60" s="84">
        <v>53676</v>
      </c>
      <c r="EU60" s="40"/>
      <c r="EV60" s="86"/>
      <c r="EW60" s="40"/>
      <c r="EX60" s="40"/>
      <c r="EY60" s="40">
        <f t="shared" si="60"/>
        <v>0</v>
      </c>
      <c r="FA60" s="84">
        <v>53676</v>
      </c>
      <c r="FB60" s="40"/>
      <c r="FC60" s="86"/>
      <c r="FD60" s="40"/>
      <c r="FE60" s="40"/>
      <c r="FF60" s="40">
        <f t="shared" si="61"/>
        <v>0</v>
      </c>
      <c r="FH60" s="84">
        <v>53676</v>
      </c>
      <c r="FN60" s="84">
        <v>53676</v>
      </c>
      <c r="FR60" s="40">
        <f t="shared" si="62"/>
        <v>0</v>
      </c>
      <c r="FT60" s="84">
        <v>53676</v>
      </c>
      <c r="FX60" s="40">
        <f t="shared" si="63"/>
        <v>0</v>
      </c>
      <c r="FZ60" s="84">
        <v>53676</v>
      </c>
      <c r="GE60" s="40">
        <f t="shared" si="64"/>
        <v>0</v>
      </c>
      <c r="GG60" s="84">
        <v>53676</v>
      </c>
      <c r="GL60" s="40">
        <f t="shared" si="65"/>
        <v>0</v>
      </c>
      <c r="GN60" s="84">
        <v>53676</v>
      </c>
      <c r="GS60" s="40">
        <f t="shared" si="66"/>
        <v>0</v>
      </c>
      <c r="GU60" s="84">
        <v>53676</v>
      </c>
      <c r="GZ60" s="40">
        <f t="shared" si="67"/>
        <v>0</v>
      </c>
    </row>
    <row r="61" spans="1:208" x14ac:dyDescent="0.25">
      <c r="F61" s="84">
        <v>53873</v>
      </c>
      <c r="G61" s="84"/>
      <c r="H61" s="84">
        <v>53858</v>
      </c>
      <c r="I61" s="40">
        <f t="shared" ref="I61" si="80">SUM(Y60:Y61,AG60:AG61,AO60:AO61,AW60:AW61,BE60:BE61,BM60:BM61,BU60:BU61,BW60:BW61,CE60:CE61,CM60:CM61,CU60:CU61,DB60:DB61,DI60:DI61,DO60:DO61,DU60:DU61,EB60:EB61,EH60:EH61,EO60:EO61,EU60:EU61,FB60:FB61,FI60:FI61,FO60:FO61,FU60:FU61,GA60:GA61,GH60:GH61,GO60:GO61,GV60:GV61)</f>
        <v>118987354.60000001</v>
      </c>
      <c r="J61" s="40">
        <f t="shared" ref="J61" si="81">SUM(AA60:AA61,AI60:AI61,AQ60:AQ61,AY60:AY61,BG60:BG61,BO60:BO61,BY60:BY61,CG60:CG61,CO60:CO61,CW60:CW61,DD60:DD61,DK60:DK61,DQ60:DQ61,DW60:DW61,ED60:ED61,EJ60:EJ61,EQ60:EQ61,EW60:EW61,FD60:FD61,FK60:FK61,FQ60:FQ61,FW60:FW61,GC60:GC61,GJ60:GJ61,GQ60:GQ61,GX60:GX61)</f>
        <v>69634402.5</v>
      </c>
      <c r="K61" s="40">
        <f t="shared" ref="K61" si="82">SUM(AB60:AB61,AJ60,AJ61,BZ60:BZ61,CH60:CH61,CP60:CP61,CX60:CX61,DE60:DE61,DX60:DX61,EK60:EK61,EX60:EX61,FE60:FE61,GD60:GD61,GK60:GK61,GR60:GR61,GY60:GY61)</f>
        <v>193947645.40000001</v>
      </c>
      <c r="L61" s="40">
        <f>SUM(AK60,AK61,BA60:BA61,BI60:BI61,BQ60:BQ61,CA60:CA61,CI60:CI61,CQ60:CQ61)</f>
        <v>0</v>
      </c>
      <c r="M61" s="40">
        <f>SUM(I61:L61)</f>
        <v>382569402.5</v>
      </c>
      <c r="O61" s="84">
        <v>53873</v>
      </c>
      <c r="P61" s="84"/>
      <c r="Q61" s="84">
        <v>53858</v>
      </c>
      <c r="R61" s="40">
        <f t="shared" si="34"/>
        <v>22376212.199999999</v>
      </c>
      <c r="S61" s="40">
        <f t="shared" si="35"/>
        <v>33658043.75</v>
      </c>
      <c r="T61" s="40">
        <f t="shared" si="36"/>
        <v>191218787.80000001</v>
      </c>
      <c r="U61" s="40">
        <f t="shared" si="37"/>
        <v>0</v>
      </c>
      <c r="V61" s="40">
        <f t="shared" si="44"/>
        <v>247253043.75</v>
      </c>
      <c r="X61" s="84">
        <v>53858</v>
      </c>
      <c r="Y61" s="40"/>
      <c r="Z61" s="100"/>
      <c r="AA61" s="40"/>
      <c r="AB61" s="40"/>
      <c r="AC61" s="40"/>
      <c r="AD61" s="40">
        <f t="shared" si="3"/>
        <v>0</v>
      </c>
      <c r="AF61" s="84">
        <v>53858</v>
      </c>
      <c r="AG61" s="40"/>
      <c r="AH61" s="100"/>
      <c r="AI61" s="40">
        <v>6527900</v>
      </c>
      <c r="AJ61" s="40">
        <v>0</v>
      </c>
      <c r="AK61" s="40"/>
      <c r="AL61" s="40">
        <f t="shared" si="4"/>
        <v>6527900</v>
      </c>
      <c r="AN61" s="84">
        <v>53858</v>
      </c>
      <c r="AO61" s="40"/>
      <c r="AP61" s="100"/>
      <c r="AQ61" s="40">
        <f t="shared" si="41"/>
        <v>0</v>
      </c>
      <c r="AR61" s="40">
        <v>0</v>
      </c>
      <c r="AS61" s="40"/>
      <c r="AT61" s="40">
        <f t="shared" si="45"/>
        <v>0</v>
      </c>
      <c r="AV61" s="84">
        <v>53858</v>
      </c>
      <c r="AW61" s="40">
        <v>0</v>
      </c>
      <c r="AX61" s="100"/>
      <c r="AY61" s="40">
        <f t="shared" si="46"/>
        <v>0</v>
      </c>
      <c r="AZ61" s="40">
        <v>0</v>
      </c>
      <c r="BA61" s="40"/>
      <c r="BB61" s="40">
        <f t="shared" si="47"/>
        <v>0</v>
      </c>
      <c r="BD61" s="84">
        <v>53858</v>
      </c>
      <c r="BE61" s="40">
        <v>0</v>
      </c>
      <c r="BF61" s="100"/>
      <c r="BG61" s="40">
        <f t="shared" si="8"/>
        <v>0</v>
      </c>
      <c r="BH61" s="40">
        <v>0</v>
      </c>
      <c r="BI61" s="40"/>
      <c r="BJ61" s="40">
        <f t="shared" si="48"/>
        <v>0</v>
      </c>
      <c r="BL61" s="84">
        <v>53858</v>
      </c>
      <c r="BM61" s="40">
        <v>0</v>
      </c>
      <c r="BN61" s="100"/>
      <c r="BO61" s="40">
        <f t="shared" si="42"/>
        <v>0</v>
      </c>
      <c r="BP61" s="40">
        <v>0</v>
      </c>
      <c r="BQ61" s="40"/>
      <c r="BR61" s="40">
        <f t="shared" si="49"/>
        <v>0</v>
      </c>
      <c r="BT61" s="84">
        <v>53858</v>
      </c>
      <c r="BU61" s="40"/>
      <c r="BV61" s="100"/>
      <c r="BW61" s="40"/>
      <c r="BX61" s="100"/>
      <c r="BY61" s="40">
        <f t="shared" si="50"/>
        <v>18260750</v>
      </c>
      <c r="BZ61" s="40"/>
      <c r="CA61" s="40"/>
      <c r="CB61" s="40">
        <f t="shared" si="51"/>
        <v>18260750</v>
      </c>
      <c r="CD61" s="84">
        <v>53858</v>
      </c>
      <c r="CE61" s="40"/>
      <c r="CF61" s="40"/>
      <c r="CG61" s="40"/>
      <c r="CH61" s="40"/>
      <c r="CI61" s="40"/>
      <c r="CJ61" s="40">
        <f t="shared" si="43"/>
        <v>0</v>
      </c>
      <c r="CL61" s="84">
        <v>53858</v>
      </c>
      <c r="CM61" s="40">
        <v>0</v>
      </c>
      <c r="CO61" s="40">
        <v>4750125</v>
      </c>
      <c r="CP61" s="40">
        <v>0</v>
      </c>
      <c r="CQ61" s="40"/>
      <c r="CR61" s="40">
        <f t="shared" si="52"/>
        <v>4750125</v>
      </c>
      <c r="CT61" s="84">
        <v>53858</v>
      </c>
      <c r="CU61" s="40">
        <v>0</v>
      </c>
      <c r="CV61" s="100"/>
      <c r="CW61" s="40">
        <v>146643.75</v>
      </c>
      <c r="CX61" s="40">
        <v>0</v>
      </c>
      <c r="CY61" s="40">
        <f t="shared" si="53"/>
        <v>146643.75</v>
      </c>
      <c r="DA61" s="84">
        <v>53858</v>
      </c>
      <c r="DB61" s="40">
        <v>0</v>
      </c>
      <c r="DC61" s="40"/>
      <c r="DD61" s="40">
        <v>3425625</v>
      </c>
      <c r="DE61" s="40">
        <v>0</v>
      </c>
      <c r="DF61" s="40">
        <f t="shared" si="54"/>
        <v>3425625</v>
      </c>
      <c r="DH61" s="84">
        <v>53858</v>
      </c>
      <c r="DI61" s="40">
        <v>0</v>
      </c>
      <c r="DJ61" s="40"/>
      <c r="DK61" s="40">
        <v>547000</v>
      </c>
      <c r="DL61" s="40">
        <f t="shared" si="55"/>
        <v>547000</v>
      </c>
      <c r="DN61" s="84">
        <v>53858</v>
      </c>
      <c r="DR61" s="40">
        <f t="shared" si="56"/>
        <v>0</v>
      </c>
      <c r="DT61" s="84">
        <v>53858</v>
      </c>
      <c r="DU61" s="40">
        <v>0</v>
      </c>
      <c r="DV61" s="86">
        <v>0</v>
      </c>
      <c r="DW61" s="40"/>
      <c r="DX61" s="40">
        <v>0</v>
      </c>
      <c r="DY61" s="40">
        <f t="shared" si="57"/>
        <v>0</v>
      </c>
      <c r="EA61" s="84">
        <v>53858</v>
      </c>
      <c r="EC61" s="86"/>
      <c r="EG61" s="84">
        <v>53858</v>
      </c>
      <c r="EH61" s="40">
        <v>22376212.199999999</v>
      </c>
      <c r="EI61" s="121">
        <v>6.25E-2</v>
      </c>
      <c r="EJ61" s="40"/>
      <c r="EK61" s="40">
        <v>191218787.80000001</v>
      </c>
      <c r="EL61" s="40">
        <f t="shared" si="58"/>
        <v>213595000</v>
      </c>
      <c r="EN61" s="84">
        <v>53858</v>
      </c>
      <c r="EO61" s="40"/>
      <c r="EP61" s="86"/>
      <c r="EQ61" s="40"/>
      <c r="ER61" s="40">
        <f t="shared" si="59"/>
        <v>0</v>
      </c>
      <c r="ET61" s="84">
        <v>53858</v>
      </c>
      <c r="EU61" s="40"/>
      <c r="EV61" s="86"/>
      <c r="EW61" s="40"/>
      <c r="EX61" s="40"/>
      <c r="EY61" s="40">
        <f t="shared" si="60"/>
        <v>0</v>
      </c>
      <c r="FA61" s="84">
        <v>53858</v>
      </c>
      <c r="FB61" s="40"/>
      <c r="FC61" s="86"/>
      <c r="FD61" s="40"/>
      <c r="FE61" s="40"/>
      <c r="FF61" s="40">
        <f t="shared" si="61"/>
        <v>0</v>
      </c>
      <c r="FH61" s="84">
        <v>53858</v>
      </c>
      <c r="FN61" s="84">
        <v>53858</v>
      </c>
      <c r="FR61" s="40">
        <f t="shared" si="62"/>
        <v>0</v>
      </c>
      <c r="FT61" s="84">
        <v>53858</v>
      </c>
      <c r="FX61" s="40">
        <f t="shared" si="63"/>
        <v>0</v>
      </c>
      <c r="FZ61" s="84">
        <v>53858</v>
      </c>
      <c r="GE61" s="40">
        <f t="shared" si="64"/>
        <v>0</v>
      </c>
      <c r="GG61" s="84">
        <v>53858</v>
      </c>
      <c r="GL61" s="40">
        <f t="shared" si="65"/>
        <v>0</v>
      </c>
      <c r="GN61" s="84">
        <v>53858</v>
      </c>
      <c r="GS61" s="40">
        <f t="shared" si="66"/>
        <v>0</v>
      </c>
      <c r="GU61" s="84">
        <v>53858</v>
      </c>
      <c r="GZ61" s="40">
        <f t="shared" si="67"/>
        <v>0</v>
      </c>
    </row>
    <row r="62" spans="1:208" x14ac:dyDescent="0.25">
      <c r="F62" s="84">
        <v>54057</v>
      </c>
      <c r="G62" s="84"/>
      <c r="H62" s="84">
        <v>54041</v>
      </c>
      <c r="I62" s="40"/>
      <c r="O62" s="84">
        <v>54057</v>
      </c>
      <c r="P62" s="84"/>
      <c r="Q62" s="84">
        <v>54041</v>
      </c>
      <c r="R62" s="40">
        <f t="shared" si="34"/>
        <v>195348248</v>
      </c>
      <c r="S62" s="40">
        <f t="shared" si="35"/>
        <v>33658043.75</v>
      </c>
      <c r="T62" s="40">
        <f t="shared" si="36"/>
        <v>2866752</v>
      </c>
      <c r="U62" s="40">
        <f t="shared" si="37"/>
        <v>0</v>
      </c>
      <c r="V62" s="40">
        <f t="shared" si="44"/>
        <v>231873043.75</v>
      </c>
      <c r="X62" s="84">
        <v>54041</v>
      </c>
      <c r="Y62" s="40"/>
      <c r="Z62" s="100"/>
      <c r="AA62" s="40"/>
      <c r="AB62" s="40"/>
      <c r="AC62" s="40"/>
      <c r="AD62" s="40">
        <f t="shared" si="3"/>
        <v>0</v>
      </c>
      <c r="AF62" s="84">
        <v>54041</v>
      </c>
      <c r="AG62" s="40">
        <v>24015000</v>
      </c>
      <c r="AH62" s="100">
        <v>0.04</v>
      </c>
      <c r="AI62" s="40">
        <v>6527900</v>
      </c>
      <c r="AJ62" s="40">
        <v>0</v>
      </c>
      <c r="AK62" s="40"/>
      <c r="AL62" s="40">
        <f t="shared" si="4"/>
        <v>30542900</v>
      </c>
      <c r="AN62" s="84">
        <v>54041</v>
      </c>
      <c r="AO62" s="40"/>
      <c r="AP62" s="100"/>
      <c r="AQ62" s="40">
        <f t="shared" si="41"/>
        <v>0</v>
      </c>
      <c r="AR62" s="40">
        <v>0</v>
      </c>
      <c r="AS62" s="40"/>
      <c r="AT62" s="40">
        <f t="shared" si="45"/>
        <v>0</v>
      </c>
      <c r="AV62" s="84">
        <v>54041</v>
      </c>
      <c r="AW62" s="40">
        <v>0</v>
      </c>
      <c r="AX62" s="100"/>
      <c r="AY62" s="40">
        <f t="shared" si="46"/>
        <v>0</v>
      </c>
      <c r="AZ62" s="40">
        <v>0</v>
      </c>
      <c r="BA62" s="40"/>
      <c r="BB62" s="40">
        <f t="shared" si="47"/>
        <v>0</v>
      </c>
      <c r="BD62" s="84">
        <v>54041</v>
      </c>
      <c r="BE62" s="40">
        <v>0</v>
      </c>
      <c r="BF62" s="100"/>
      <c r="BG62" s="40">
        <f t="shared" si="8"/>
        <v>0</v>
      </c>
      <c r="BH62" s="40">
        <v>0</v>
      </c>
      <c r="BI62" s="40"/>
      <c r="BJ62" s="40">
        <f t="shared" si="48"/>
        <v>0</v>
      </c>
      <c r="BL62" s="84">
        <v>54041</v>
      </c>
      <c r="BM62" s="40">
        <v>0</v>
      </c>
      <c r="BN62" s="100"/>
      <c r="BO62" s="40">
        <f t="shared" si="42"/>
        <v>0</v>
      </c>
      <c r="BP62" s="40">
        <v>0</v>
      </c>
      <c r="BQ62" s="40"/>
      <c r="BR62" s="40">
        <f t="shared" si="49"/>
        <v>0</v>
      </c>
      <c r="BT62" s="84">
        <v>54041</v>
      </c>
      <c r="BU62" s="40">
        <v>164330000</v>
      </c>
      <c r="BV62" s="100">
        <v>0.05</v>
      </c>
      <c r="BW62" s="40"/>
      <c r="BX62" s="100"/>
      <c r="BY62" s="40">
        <f t="shared" si="50"/>
        <v>18260750</v>
      </c>
      <c r="BZ62" s="40"/>
      <c r="CA62" s="40"/>
      <c r="CB62" s="40">
        <f t="shared" si="51"/>
        <v>182590750</v>
      </c>
      <c r="CD62" s="84">
        <v>54041</v>
      </c>
      <c r="CE62" s="40"/>
      <c r="CF62" s="40"/>
      <c r="CG62" s="40"/>
      <c r="CH62" s="40"/>
      <c r="CI62" s="40"/>
      <c r="CJ62" s="40">
        <f t="shared" si="43"/>
        <v>0</v>
      </c>
      <c r="CL62" s="84">
        <v>54041</v>
      </c>
      <c r="CM62" s="40">
        <v>0</v>
      </c>
      <c r="CO62" s="40">
        <v>4750125</v>
      </c>
      <c r="CP62" s="40">
        <v>0</v>
      </c>
      <c r="CQ62" s="40"/>
      <c r="CR62" s="40">
        <f t="shared" si="52"/>
        <v>4750125</v>
      </c>
      <c r="CT62" s="84">
        <v>54041</v>
      </c>
      <c r="CU62" s="40">
        <v>3058248</v>
      </c>
      <c r="CV62" s="100">
        <v>4.9500000000000002E-2</v>
      </c>
      <c r="CW62" s="40">
        <v>146643.75</v>
      </c>
      <c r="CX62" s="40">
        <v>2866752</v>
      </c>
      <c r="CY62" s="40">
        <f t="shared" si="53"/>
        <v>6071643.75</v>
      </c>
      <c r="DA62" s="84">
        <v>54041</v>
      </c>
      <c r="DB62" s="40">
        <v>0</v>
      </c>
      <c r="DC62" s="40"/>
      <c r="DD62" s="40">
        <v>3425625</v>
      </c>
      <c r="DE62" s="40">
        <v>0</v>
      </c>
      <c r="DF62" s="40">
        <f t="shared" si="54"/>
        <v>3425625</v>
      </c>
      <c r="DH62" s="84">
        <v>54041</v>
      </c>
      <c r="DI62" s="40">
        <v>3945000</v>
      </c>
      <c r="DJ62" s="100">
        <v>0.05</v>
      </c>
      <c r="DK62" s="40">
        <v>547000</v>
      </c>
      <c r="DL62" s="40">
        <f t="shared" si="55"/>
        <v>4492000</v>
      </c>
      <c r="DN62" s="84">
        <v>54041</v>
      </c>
      <c r="DR62" s="40">
        <f t="shared" si="56"/>
        <v>0</v>
      </c>
      <c r="DT62" s="84">
        <v>54041</v>
      </c>
      <c r="DU62" s="40">
        <v>0</v>
      </c>
      <c r="DV62" s="86">
        <v>0</v>
      </c>
      <c r="DW62" s="40"/>
      <c r="DX62" s="40">
        <v>0</v>
      </c>
      <c r="DY62" s="40">
        <f t="shared" si="57"/>
        <v>0</v>
      </c>
      <c r="EA62" s="84">
        <v>54041</v>
      </c>
      <c r="EC62" s="86"/>
      <c r="EG62" s="84">
        <v>54041</v>
      </c>
      <c r="EH62" s="40"/>
      <c r="EI62" s="121"/>
      <c r="EJ62" s="40"/>
      <c r="EK62" s="40"/>
      <c r="EL62" s="40">
        <f t="shared" si="58"/>
        <v>0</v>
      </c>
      <c r="EN62" s="84">
        <v>54041</v>
      </c>
      <c r="EO62" s="40"/>
      <c r="EP62" s="86"/>
      <c r="EQ62" s="40"/>
      <c r="ER62" s="40">
        <f t="shared" si="59"/>
        <v>0</v>
      </c>
      <c r="ET62" s="84">
        <v>54041</v>
      </c>
      <c r="EU62" s="40"/>
      <c r="EV62" s="86"/>
      <c r="EW62" s="40"/>
      <c r="EX62" s="40"/>
      <c r="EY62" s="40">
        <f t="shared" si="60"/>
        <v>0</v>
      </c>
      <c r="FA62" s="84">
        <v>54041</v>
      </c>
      <c r="FB62" s="40"/>
      <c r="FC62" s="86"/>
      <c r="FD62" s="40"/>
      <c r="FE62" s="40"/>
      <c r="FF62" s="40">
        <f t="shared" si="61"/>
        <v>0</v>
      </c>
      <c r="FH62" s="84">
        <v>54041</v>
      </c>
      <c r="FN62" s="84">
        <v>54041</v>
      </c>
      <c r="FR62" s="40">
        <f t="shared" si="62"/>
        <v>0</v>
      </c>
      <c r="FT62" s="84">
        <v>54041</v>
      </c>
      <c r="FX62" s="40">
        <f t="shared" si="63"/>
        <v>0</v>
      </c>
      <c r="FZ62" s="84">
        <v>54041</v>
      </c>
      <c r="GE62" s="40">
        <f t="shared" si="64"/>
        <v>0</v>
      </c>
      <c r="GG62" s="84">
        <v>54041</v>
      </c>
      <c r="GL62" s="40">
        <f t="shared" si="65"/>
        <v>0</v>
      </c>
      <c r="GN62" s="84">
        <v>54041</v>
      </c>
      <c r="GS62" s="40">
        <f t="shared" si="66"/>
        <v>0</v>
      </c>
      <c r="GU62" s="84">
        <v>54041</v>
      </c>
      <c r="GZ62" s="40">
        <f t="shared" si="67"/>
        <v>0</v>
      </c>
    </row>
    <row r="63" spans="1:208" x14ac:dyDescent="0.25">
      <c r="F63" s="84">
        <v>54239</v>
      </c>
      <c r="G63" s="84"/>
      <c r="H63" s="84">
        <v>54224</v>
      </c>
      <c r="I63" s="40">
        <f t="shared" ref="I63" si="83">SUM(Y62:Y63,AG62:AG63,AO62:AO63,AW62:AW63,BE62:BE63,BM62:BM63,BU62:BU63,BW62:BW63,CE62:CE63,CM62:CM63,CU62:CU63,DB62:DB63,DI62:DI63,DO62:DO63,DU62:DU63,EB62:EB63,EH62:EH63,EO62:EO63,EU62:EU63,FB62:FB63,FI62:FI63,FO62:FO63,FU62:FU63,GA62:GA63,GH62:GH63,GO62:GO63,GV62:GV63)</f>
        <v>317223248</v>
      </c>
      <c r="J63" s="40">
        <f t="shared" ref="J63" si="84">SUM(AA62:AA63,AI62:AI63,AQ62:AQ63,AY62:AY63,BG62:BG63,BO62:BO63,BY62:BY63,CG62:CG63,CO62:CO63,CW62:CW63,DD62:DD63,DK62:DK63,DQ62:DQ63,DW62:DW63,ED62:ED63,EJ62:EJ63,EQ62:EQ63,EW62:EW63,FD62:FD63,FK62:FK63,FQ62:FQ63,FW62:FW63,GC62:GC63,GJ62:GJ63,GQ62:GQ63,GX62:GX63)</f>
        <v>62482268.75</v>
      </c>
      <c r="K63" s="40">
        <f t="shared" ref="K63" si="85">SUM(AB62:AB63,AJ62,AJ63,BZ62:BZ63,CH62:CH63,CP62:CP63,CX62:CX63,DE62:DE63,DX62:DX63,EK62:EK63,EX62:EX63,FE62:FE63,GD62:GD63,GK62:GK63,GR62:GR63,GY62:GY63)</f>
        <v>2866752</v>
      </c>
      <c r="L63" s="40">
        <f>SUM(AK62,AK63,BA62:BA63,BI62:BI63,BQ62:BQ63,CA62:CA63,CI62:CI63,CQ62:CQ63)</f>
        <v>0</v>
      </c>
      <c r="M63" s="40">
        <f>SUM(I63:L63)</f>
        <v>382572268.75</v>
      </c>
      <c r="O63" s="84">
        <v>54239</v>
      </c>
      <c r="P63" s="84"/>
      <c r="Q63" s="84">
        <v>54224</v>
      </c>
      <c r="R63" s="40">
        <f t="shared" si="34"/>
        <v>121875000</v>
      </c>
      <c r="S63" s="40">
        <f t="shared" si="35"/>
        <v>28824225</v>
      </c>
      <c r="T63" s="40">
        <f t="shared" si="36"/>
        <v>0</v>
      </c>
      <c r="U63" s="40">
        <f t="shared" si="37"/>
        <v>0</v>
      </c>
      <c r="V63" s="40">
        <f t="shared" si="44"/>
        <v>150699225</v>
      </c>
      <c r="X63" s="84">
        <v>54224</v>
      </c>
      <c r="Y63" s="40"/>
      <c r="Z63" s="100"/>
      <c r="AA63" s="40"/>
      <c r="AB63" s="40"/>
      <c r="AC63" s="40"/>
      <c r="AD63" s="40">
        <f t="shared" si="3"/>
        <v>0</v>
      </c>
      <c r="AF63" s="84">
        <v>54224</v>
      </c>
      <c r="AG63" s="40">
        <v>9875000</v>
      </c>
      <c r="AH63" s="100">
        <v>0.04</v>
      </c>
      <c r="AI63" s="40">
        <v>6047600</v>
      </c>
      <c r="AJ63" s="40">
        <v>0</v>
      </c>
      <c r="AK63" s="40"/>
      <c r="AL63" s="40">
        <f t="shared" si="4"/>
        <v>15922600</v>
      </c>
      <c r="AN63" s="84">
        <v>54224</v>
      </c>
      <c r="AO63" s="40"/>
      <c r="AP63" s="100"/>
      <c r="AQ63" s="40">
        <f t="shared" si="41"/>
        <v>0</v>
      </c>
      <c r="AR63" s="40">
        <v>0</v>
      </c>
      <c r="AS63" s="40"/>
      <c r="AT63" s="40">
        <f t="shared" si="45"/>
        <v>0</v>
      </c>
      <c r="AV63" s="84">
        <v>54224</v>
      </c>
      <c r="AW63" s="40">
        <v>0</v>
      </c>
      <c r="AX63" s="100"/>
      <c r="AY63" s="40">
        <f t="shared" si="46"/>
        <v>0</v>
      </c>
      <c r="AZ63" s="40">
        <v>0</v>
      </c>
      <c r="BA63" s="40"/>
      <c r="BB63" s="40">
        <f t="shared" si="47"/>
        <v>0</v>
      </c>
      <c r="BD63" s="84">
        <v>54224</v>
      </c>
      <c r="BE63" s="40">
        <v>0</v>
      </c>
      <c r="BF63" s="100"/>
      <c r="BG63" s="40">
        <f t="shared" si="8"/>
        <v>0</v>
      </c>
      <c r="BH63" s="40">
        <v>0</v>
      </c>
      <c r="BI63" s="40"/>
      <c r="BJ63" s="40">
        <f t="shared" si="48"/>
        <v>0</v>
      </c>
      <c r="BL63" s="84">
        <v>54224</v>
      </c>
      <c r="BM63" s="40">
        <v>0</v>
      </c>
      <c r="BN63" s="100"/>
      <c r="BO63" s="40">
        <f t="shared" si="42"/>
        <v>0</v>
      </c>
      <c r="BP63" s="40">
        <v>0</v>
      </c>
      <c r="BQ63" s="40"/>
      <c r="BR63" s="40">
        <f t="shared" si="49"/>
        <v>0</v>
      </c>
      <c r="BT63" s="84">
        <v>54224</v>
      </c>
      <c r="BU63" s="40">
        <v>37170000</v>
      </c>
      <c r="BV63" s="100">
        <v>0.05</v>
      </c>
      <c r="BW63" s="40">
        <v>74830000</v>
      </c>
      <c r="BX63" s="100">
        <v>0.04</v>
      </c>
      <c r="BY63" s="40">
        <f t="shared" si="50"/>
        <v>14152500</v>
      </c>
      <c r="BZ63" s="40"/>
      <c r="CA63" s="40"/>
      <c r="CB63" s="40">
        <f t="shared" si="51"/>
        <v>126152500</v>
      </c>
      <c r="CD63" s="84">
        <v>54224</v>
      </c>
      <c r="CE63" s="40"/>
      <c r="CF63" s="40"/>
      <c r="CG63" s="40"/>
      <c r="CH63" s="40"/>
      <c r="CI63" s="40"/>
      <c r="CJ63" s="40">
        <f t="shared" si="43"/>
        <v>0</v>
      </c>
      <c r="CL63" s="84">
        <v>54224</v>
      </c>
      <c r="CM63" s="40">
        <v>0</v>
      </c>
      <c r="CO63" s="40">
        <v>4750125</v>
      </c>
      <c r="CP63" s="40">
        <v>0</v>
      </c>
      <c r="CQ63" s="40"/>
      <c r="CR63" s="40">
        <f t="shared" si="52"/>
        <v>4750125</v>
      </c>
      <c r="CT63" s="84">
        <v>54224</v>
      </c>
      <c r="CU63" s="40">
        <v>0</v>
      </c>
      <c r="CV63" s="100"/>
      <c r="CW63" s="40">
        <v>0</v>
      </c>
      <c r="CX63" s="40">
        <v>0</v>
      </c>
      <c r="CY63" s="40">
        <f t="shared" si="53"/>
        <v>0</v>
      </c>
      <c r="DA63" s="84">
        <v>54224</v>
      </c>
      <c r="DB63" s="40">
        <v>0</v>
      </c>
      <c r="DC63" s="40"/>
      <c r="DD63" s="40">
        <v>3425625</v>
      </c>
      <c r="DE63" s="40">
        <v>0</v>
      </c>
      <c r="DF63" s="40">
        <f t="shared" si="54"/>
        <v>3425625</v>
      </c>
      <c r="DH63" s="84">
        <v>54224</v>
      </c>
      <c r="DI63" s="40">
        <v>0</v>
      </c>
      <c r="DJ63" s="40"/>
      <c r="DK63" s="40">
        <v>448375</v>
      </c>
      <c r="DL63" s="40">
        <f t="shared" si="55"/>
        <v>448375</v>
      </c>
      <c r="DN63" s="84">
        <v>54224</v>
      </c>
      <c r="DR63" s="40">
        <f t="shared" si="56"/>
        <v>0</v>
      </c>
      <c r="DT63" s="84">
        <v>54224</v>
      </c>
      <c r="DU63" s="40">
        <v>0</v>
      </c>
      <c r="DV63" s="86">
        <v>0</v>
      </c>
      <c r="DW63" s="40"/>
      <c r="DX63" s="40">
        <v>0</v>
      </c>
      <c r="DY63" s="40">
        <f t="shared" si="57"/>
        <v>0</v>
      </c>
      <c r="EA63" s="84">
        <v>54224</v>
      </c>
      <c r="EC63" s="86"/>
      <c r="EG63" s="84">
        <v>54224</v>
      </c>
      <c r="EH63" s="40"/>
      <c r="EI63" s="121"/>
      <c r="EJ63" s="40"/>
      <c r="EK63" s="40"/>
      <c r="EL63" s="40">
        <f t="shared" si="58"/>
        <v>0</v>
      </c>
      <c r="EN63" s="84">
        <v>54224</v>
      </c>
      <c r="EO63" s="40"/>
      <c r="EP63" s="86"/>
      <c r="EQ63" s="40"/>
      <c r="ER63" s="40">
        <f t="shared" si="59"/>
        <v>0</v>
      </c>
      <c r="ET63" s="84">
        <v>54224</v>
      </c>
      <c r="EU63" s="40"/>
      <c r="EV63" s="86"/>
      <c r="EW63" s="40"/>
      <c r="EX63" s="40"/>
      <c r="EY63" s="40">
        <f t="shared" si="60"/>
        <v>0</v>
      </c>
      <c r="FA63" s="84">
        <v>54224</v>
      </c>
      <c r="FB63" s="40"/>
      <c r="FC63" s="86"/>
      <c r="FD63" s="40"/>
      <c r="FE63" s="40"/>
      <c r="FF63" s="40">
        <f t="shared" si="61"/>
        <v>0</v>
      </c>
      <c r="FH63" s="84">
        <v>54224</v>
      </c>
      <c r="FN63" s="84">
        <v>54224</v>
      </c>
      <c r="FR63" s="40">
        <f t="shared" si="62"/>
        <v>0</v>
      </c>
      <c r="FT63" s="84">
        <v>54224</v>
      </c>
      <c r="FX63" s="40">
        <f t="shared" si="63"/>
        <v>0</v>
      </c>
      <c r="FZ63" s="84">
        <v>54224</v>
      </c>
      <c r="GE63" s="40">
        <f t="shared" si="64"/>
        <v>0</v>
      </c>
      <c r="GG63" s="84">
        <v>54224</v>
      </c>
      <c r="GL63" s="40">
        <f t="shared" si="65"/>
        <v>0</v>
      </c>
      <c r="GN63" s="84">
        <v>54224</v>
      </c>
      <c r="GS63" s="40">
        <f t="shared" si="66"/>
        <v>0</v>
      </c>
      <c r="GU63" s="84">
        <v>54224</v>
      </c>
      <c r="GZ63" s="40">
        <f t="shared" si="67"/>
        <v>0</v>
      </c>
    </row>
    <row r="64" spans="1:208" x14ac:dyDescent="0.25">
      <c r="F64" s="84">
        <v>54423</v>
      </c>
      <c r="G64" s="84"/>
      <c r="H64" s="84">
        <v>54407</v>
      </c>
      <c r="I64" s="40"/>
      <c r="O64" s="84">
        <v>54423</v>
      </c>
      <c r="P64" s="84"/>
      <c r="Q64" s="84">
        <v>54407</v>
      </c>
      <c r="R64" s="40">
        <f t="shared" si="34"/>
        <v>205370000</v>
      </c>
      <c r="S64" s="40">
        <f t="shared" si="35"/>
        <v>26200875</v>
      </c>
      <c r="T64" s="40">
        <f t="shared" si="36"/>
        <v>0</v>
      </c>
      <c r="U64" s="40">
        <f t="shared" si="37"/>
        <v>0</v>
      </c>
      <c r="V64" s="40">
        <f t="shared" si="44"/>
        <v>231570875</v>
      </c>
      <c r="X64" s="84">
        <v>54407</v>
      </c>
      <c r="Y64" s="40"/>
      <c r="Z64" s="100"/>
      <c r="AA64" s="40"/>
      <c r="AB64" s="40"/>
      <c r="AC64" s="40"/>
      <c r="AD64" s="40">
        <f t="shared" si="3"/>
        <v>0</v>
      </c>
      <c r="AF64" s="84">
        <v>54407</v>
      </c>
      <c r="AG64" s="40">
        <v>24595000</v>
      </c>
      <c r="AH64" s="100">
        <v>0.04</v>
      </c>
      <c r="AI64" s="40">
        <v>5850100</v>
      </c>
      <c r="AJ64" s="40">
        <v>0</v>
      </c>
      <c r="AK64" s="40"/>
      <c r="AL64" s="40">
        <f t="shared" si="4"/>
        <v>30445100</v>
      </c>
      <c r="AN64" s="84">
        <v>54407</v>
      </c>
      <c r="AO64" s="40"/>
      <c r="AP64" s="100"/>
      <c r="AQ64" s="40">
        <f t="shared" si="41"/>
        <v>0</v>
      </c>
      <c r="AR64" s="40">
        <v>0</v>
      </c>
      <c r="AS64" s="40"/>
      <c r="AT64" s="40">
        <f t="shared" si="45"/>
        <v>0</v>
      </c>
      <c r="AV64" s="84">
        <v>54407</v>
      </c>
      <c r="AW64" s="40">
        <v>0</v>
      </c>
      <c r="AX64" s="100"/>
      <c r="AY64" s="40">
        <f t="shared" si="46"/>
        <v>0</v>
      </c>
      <c r="AZ64" s="40">
        <v>0</v>
      </c>
      <c r="BA64" s="40"/>
      <c r="BB64" s="40">
        <f t="shared" si="47"/>
        <v>0</v>
      </c>
      <c r="BD64" s="84">
        <v>54407</v>
      </c>
      <c r="BE64" s="40">
        <v>0</v>
      </c>
      <c r="BF64" s="100"/>
      <c r="BG64" s="40">
        <f t="shared" si="8"/>
        <v>0</v>
      </c>
      <c r="BH64" s="40">
        <v>0</v>
      </c>
      <c r="BI64" s="40"/>
      <c r="BJ64" s="40">
        <f t="shared" si="48"/>
        <v>0</v>
      </c>
      <c r="BL64" s="84">
        <v>54407</v>
      </c>
      <c r="BM64" s="40">
        <v>0</v>
      </c>
      <c r="BN64" s="100"/>
      <c r="BO64" s="40">
        <f t="shared" si="42"/>
        <v>0</v>
      </c>
      <c r="BP64" s="40">
        <v>0</v>
      </c>
      <c r="BQ64" s="40"/>
      <c r="BR64" s="40">
        <f t="shared" si="49"/>
        <v>0</v>
      </c>
      <c r="BT64" s="84">
        <v>54407</v>
      </c>
      <c r="BU64" s="40">
        <v>59090000</v>
      </c>
      <c r="BV64" s="100">
        <v>0.05</v>
      </c>
      <c r="BW64" s="40">
        <v>117540000</v>
      </c>
      <c r="BX64" s="100">
        <v>0.04</v>
      </c>
      <c r="BY64" s="40">
        <f t="shared" si="50"/>
        <v>11726650</v>
      </c>
      <c r="BZ64" s="40"/>
      <c r="CA64" s="40"/>
      <c r="CB64" s="40">
        <f t="shared" si="51"/>
        <v>188356650</v>
      </c>
      <c r="CD64" s="84">
        <v>54407</v>
      </c>
      <c r="CE64" s="40"/>
      <c r="CF64" s="40"/>
      <c r="CG64" s="40"/>
      <c r="CH64" s="40"/>
      <c r="CI64" s="40"/>
      <c r="CJ64" s="40">
        <f t="shared" si="43"/>
        <v>0</v>
      </c>
      <c r="CL64" s="84">
        <v>54407</v>
      </c>
      <c r="CM64" s="40">
        <v>0</v>
      </c>
      <c r="CO64" s="40">
        <v>4750125</v>
      </c>
      <c r="CP64" s="40">
        <v>0</v>
      </c>
      <c r="CQ64" s="40"/>
      <c r="CR64" s="40">
        <f t="shared" si="52"/>
        <v>4750125</v>
      </c>
      <c r="CT64" s="84">
        <v>54407</v>
      </c>
      <c r="CU64" s="40">
        <v>0</v>
      </c>
      <c r="CV64" s="100"/>
      <c r="CW64" s="40">
        <v>0</v>
      </c>
      <c r="CX64" s="40">
        <v>0</v>
      </c>
      <c r="CY64" s="40">
        <f t="shared" si="53"/>
        <v>0</v>
      </c>
      <c r="DA64" s="84">
        <v>54407</v>
      </c>
      <c r="DB64" s="40">
        <v>0</v>
      </c>
      <c r="DC64" s="40"/>
      <c r="DD64" s="40">
        <v>3425625</v>
      </c>
      <c r="DE64" s="40">
        <v>0</v>
      </c>
      <c r="DF64" s="40">
        <f t="shared" si="54"/>
        <v>3425625</v>
      </c>
      <c r="DH64" s="84">
        <v>54407</v>
      </c>
      <c r="DI64" s="40">
        <v>4145000</v>
      </c>
      <c r="DJ64" s="100">
        <v>0.05</v>
      </c>
      <c r="DK64" s="40">
        <v>448375</v>
      </c>
      <c r="DL64" s="40">
        <f t="shared" si="55"/>
        <v>4593375</v>
      </c>
      <c r="DN64" s="84">
        <v>54407</v>
      </c>
      <c r="DR64" s="40">
        <f t="shared" si="56"/>
        <v>0</v>
      </c>
      <c r="DT64" s="84">
        <v>54407</v>
      </c>
      <c r="DU64" s="40">
        <v>0</v>
      </c>
      <c r="DV64" s="86">
        <v>0</v>
      </c>
      <c r="DW64" s="40"/>
      <c r="DX64" s="40">
        <v>0</v>
      </c>
      <c r="DY64" s="40">
        <f t="shared" si="57"/>
        <v>0</v>
      </c>
      <c r="EA64" s="84">
        <v>54407</v>
      </c>
      <c r="EC64" s="86"/>
      <c r="EG64" s="84">
        <v>54407</v>
      </c>
      <c r="EH64" s="40"/>
      <c r="EI64" s="121"/>
      <c r="EJ64" s="40"/>
      <c r="EK64" s="40"/>
      <c r="EL64" s="40">
        <f t="shared" si="58"/>
        <v>0</v>
      </c>
      <c r="EN64" s="84">
        <v>54407</v>
      </c>
      <c r="EO64" s="40"/>
      <c r="EP64" s="86"/>
      <c r="EQ64" s="40"/>
      <c r="ER64" s="40">
        <f t="shared" si="59"/>
        <v>0</v>
      </c>
      <c r="ET64" s="84">
        <v>54407</v>
      </c>
      <c r="EU64" s="40"/>
      <c r="EV64" s="86"/>
      <c r="EW64" s="40"/>
      <c r="EX64" s="40"/>
      <c r="EY64" s="40">
        <f t="shared" si="60"/>
        <v>0</v>
      </c>
      <c r="FA64" s="84">
        <v>54407</v>
      </c>
      <c r="FB64" s="40"/>
      <c r="FC64" s="86"/>
      <c r="FD64" s="40"/>
      <c r="FE64" s="40"/>
      <c r="FF64" s="40">
        <f t="shared" si="61"/>
        <v>0</v>
      </c>
      <c r="FH64" s="84">
        <v>54407</v>
      </c>
      <c r="FN64" s="84">
        <v>54407</v>
      </c>
      <c r="FR64" s="40">
        <f t="shared" si="62"/>
        <v>0</v>
      </c>
      <c r="FT64" s="84">
        <v>54407</v>
      </c>
      <c r="FX64" s="40">
        <f t="shared" si="63"/>
        <v>0</v>
      </c>
      <c r="FZ64" s="84">
        <v>54407</v>
      </c>
      <c r="GE64" s="40">
        <f t="shared" si="64"/>
        <v>0</v>
      </c>
      <c r="GG64" s="84">
        <v>54407</v>
      </c>
      <c r="GL64" s="40">
        <f t="shared" si="65"/>
        <v>0</v>
      </c>
      <c r="GN64" s="84">
        <v>54407</v>
      </c>
      <c r="GS64" s="40">
        <f t="shared" si="66"/>
        <v>0</v>
      </c>
      <c r="GU64" s="84">
        <v>54407</v>
      </c>
      <c r="GV64" s="66"/>
      <c r="GW64" s="66"/>
      <c r="GX64" s="66"/>
      <c r="GY64" s="66"/>
      <c r="GZ64" s="40">
        <f t="shared" si="67"/>
        <v>0</v>
      </c>
    </row>
    <row r="65" spans="6:208" x14ac:dyDescent="0.25">
      <c r="F65" s="84">
        <v>54604</v>
      </c>
      <c r="G65" s="84"/>
      <c r="H65" s="84">
        <v>54589</v>
      </c>
      <c r="I65" s="40">
        <f t="shared" ref="I65" si="86">SUM(Y64:Y65,AG64:AG65,AO64:AO65,AW64:AW65,BE64:BE65,BM64:BM65,BU64:BU65,BW64:BW65,CE64:CE65,CM64:CM65,CU64:CU65,DB64:DB65,DI64:DI65,DO64:DO65,DU64:DU65,EB64:EB65,EH64:EH65,EO64:EO65,EU64:EU65,FB64:FB65,FI64:FI65,FO64:FO65,FU64:FU65,GA64:GA65,GH64:GH65,GO64:GO65,GV64:GV65)</f>
        <v>329709595.30000001</v>
      </c>
      <c r="J65" s="40">
        <f t="shared" ref="J65" si="87">SUM(AA64:AA65,AI64:AI65,AQ64:AQ65,AY64:AY65,BG64:BG65,BO64:BO65,BY64:BY65,CG64:CG65,CO64:CO65,CW64:CW65,DD64:DD65,DK64:DK65,DQ64:DQ65,DW64:DW65,ED64:ED65,EJ64:EJ65,EQ64:EQ65,EW64:EW65,FD64:FD65,FK64:FK65,FQ64:FQ65,FW64:FW65,GC64:GC65,GJ64:GJ65,GQ64:GQ65,GX64:GX65)</f>
        <v>47978175</v>
      </c>
      <c r="K65" s="40">
        <f t="shared" ref="K65" si="88">SUM(AB64:AB65,AJ64,AJ65,BZ64:BZ65,CH64:CH65,CP64:CP65,CX64:CX65,DE64:DE65,DX64:DX65,EK64:EK65,EX64:EX65,FE64:FE65,GD64:GD65,GK64:GK65,GR64:GR65,GY64:GY65)</f>
        <v>4883964</v>
      </c>
      <c r="L65" s="40">
        <f>SUM(AK64,AK65,BA64:BA65,BI64:BI65,BQ64:BQ65,CA64:CA65,CI64:CI65,CQ64:CQ65)</f>
        <v>0</v>
      </c>
      <c r="M65" s="40">
        <f>SUM(I65:L65)</f>
        <v>382571734.30000001</v>
      </c>
      <c r="O65" s="84">
        <v>54604</v>
      </c>
      <c r="P65" s="84"/>
      <c r="Q65" s="84">
        <v>54589</v>
      </c>
      <c r="R65" s="40">
        <f t="shared" si="34"/>
        <v>124339595.3</v>
      </c>
      <c r="S65" s="40">
        <f t="shared" si="35"/>
        <v>21777300</v>
      </c>
      <c r="T65" s="40">
        <f t="shared" si="36"/>
        <v>4883964</v>
      </c>
      <c r="U65" s="40">
        <f t="shared" si="37"/>
        <v>0</v>
      </c>
      <c r="V65" s="40">
        <f t="shared" si="44"/>
        <v>151000859.30000001</v>
      </c>
      <c r="X65" s="84">
        <v>54589</v>
      </c>
      <c r="Y65" s="40"/>
      <c r="Z65" s="100"/>
      <c r="AA65" s="40"/>
      <c r="AB65" s="40"/>
      <c r="AC65" s="40"/>
      <c r="AD65" s="40">
        <f t="shared" si="3"/>
        <v>0</v>
      </c>
      <c r="AF65" s="84">
        <v>54589</v>
      </c>
      <c r="AG65" s="40">
        <v>10665000</v>
      </c>
      <c r="AH65" s="100">
        <v>0.04</v>
      </c>
      <c r="AI65" s="40">
        <v>5358200</v>
      </c>
      <c r="AJ65" s="40">
        <v>0</v>
      </c>
      <c r="AK65" s="40"/>
      <c r="AL65" s="40">
        <f t="shared" si="4"/>
        <v>16023200</v>
      </c>
      <c r="AN65" s="84">
        <v>54589</v>
      </c>
      <c r="AO65" s="40"/>
      <c r="AP65" s="100"/>
      <c r="AQ65" s="40">
        <f t="shared" si="41"/>
        <v>0</v>
      </c>
      <c r="AR65" s="40">
        <v>0</v>
      </c>
      <c r="AS65" s="40"/>
      <c r="AT65" s="40">
        <f t="shared" si="45"/>
        <v>0</v>
      </c>
      <c r="AV65" s="84">
        <v>54589</v>
      </c>
      <c r="AW65" s="40">
        <v>0</v>
      </c>
      <c r="AX65" s="100"/>
      <c r="AY65" s="40">
        <f t="shared" si="46"/>
        <v>0</v>
      </c>
      <c r="AZ65" s="40">
        <v>0</v>
      </c>
      <c r="BA65" s="40"/>
      <c r="BB65" s="40">
        <f t="shared" si="47"/>
        <v>0</v>
      </c>
      <c r="BD65" s="84">
        <v>54589</v>
      </c>
      <c r="BE65" s="40">
        <v>0</v>
      </c>
      <c r="BF65" s="100"/>
      <c r="BG65" s="40">
        <f t="shared" si="8"/>
        <v>0</v>
      </c>
      <c r="BH65" s="40">
        <v>0</v>
      </c>
      <c r="BI65" s="40"/>
      <c r="BJ65" s="40">
        <f t="shared" si="48"/>
        <v>0</v>
      </c>
      <c r="BL65" s="84">
        <v>54589</v>
      </c>
      <c r="BM65" s="40">
        <v>0</v>
      </c>
      <c r="BN65" s="100"/>
      <c r="BO65" s="40">
        <f t="shared" si="42"/>
        <v>0</v>
      </c>
      <c r="BP65" s="40">
        <v>0</v>
      </c>
      <c r="BQ65" s="40"/>
      <c r="BR65" s="40">
        <f t="shared" si="49"/>
        <v>0</v>
      </c>
      <c r="BT65" s="84">
        <v>54589</v>
      </c>
      <c r="BU65" s="40">
        <v>37165000</v>
      </c>
      <c r="BV65" s="100">
        <v>0.05</v>
      </c>
      <c r="BW65" s="40">
        <v>75325000</v>
      </c>
      <c r="BX65" s="100">
        <v>0.04</v>
      </c>
      <c r="BY65" s="40">
        <f t="shared" si="50"/>
        <v>7898600</v>
      </c>
      <c r="BZ65" s="40"/>
      <c r="CA65" s="40"/>
      <c r="CB65" s="40">
        <f t="shared" si="51"/>
        <v>120388600</v>
      </c>
      <c r="CD65" s="84">
        <v>54589</v>
      </c>
      <c r="CE65" s="40"/>
      <c r="CF65" s="40"/>
      <c r="CG65" s="40"/>
      <c r="CH65" s="40"/>
      <c r="CI65" s="40"/>
      <c r="CJ65" s="40">
        <f t="shared" si="43"/>
        <v>0</v>
      </c>
      <c r="CL65" s="84">
        <v>54589</v>
      </c>
      <c r="CM65" s="40">
        <v>0</v>
      </c>
      <c r="CO65" s="40">
        <v>4750125</v>
      </c>
      <c r="CP65" s="40">
        <v>0</v>
      </c>
      <c r="CQ65" s="40"/>
      <c r="CR65" s="40">
        <f t="shared" si="52"/>
        <v>4750125</v>
      </c>
      <c r="CT65" s="84">
        <v>54589</v>
      </c>
      <c r="CU65" s="40">
        <v>1184595.3</v>
      </c>
      <c r="CV65" s="100">
        <v>5.2499999999999998E-2</v>
      </c>
      <c r="CW65" s="40">
        <v>0</v>
      </c>
      <c r="CX65" s="40">
        <v>4883964</v>
      </c>
      <c r="CY65" s="40">
        <f t="shared" si="53"/>
        <v>6068559.2999999998</v>
      </c>
      <c r="DA65" s="84">
        <v>54589</v>
      </c>
      <c r="DB65" s="40">
        <v>0</v>
      </c>
      <c r="DC65" s="40"/>
      <c r="DD65" s="40">
        <v>3425625</v>
      </c>
      <c r="DE65" s="40">
        <v>0</v>
      </c>
      <c r="DF65" s="40">
        <f t="shared" si="54"/>
        <v>3425625</v>
      </c>
      <c r="DH65" s="84">
        <v>54589</v>
      </c>
      <c r="DI65" s="40">
        <v>0</v>
      </c>
      <c r="DJ65" s="40"/>
      <c r="DK65" s="40">
        <v>344750</v>
      </c>
      <c r="DL65" s="40">
        <f t="shared" si="55"/>
        <v>344750</v>
      </c>
      <c r="DN65" s="84">
        <v>54589</v>
      </c>
      <c r="DR65" s="40">
        <f t="shared" si="56"/>
        <v>0</v>
      </c>
      <c r="DT65" s="84">
        <v>54589</v>
      </c>
      <c r="DU65" s="40">
        <v>0</v>
      </c>
      <c r="DV65" s="86">
        <v>0</v>
      </c>
      <c r="DW65" s="40"/>
      <c r="DX65" s="40">
        <v>0</v>
      </c>
      <c r="DY65" s="40">
        <f t="shared" si="57"/>
        <v>0</v>
      </c>
      <c r="EA65" s="84">
        <v>54589</v>
      </c>
      <c r="EB65" s="66"/>
      <c r="EC65" s="93"/>
      <c r="ED65" s="66"/>
      <c r="EE65" s="66"/>
      <c r="EG65" s="84">
        <v>54589</v>
      </c>
      <c r="EH65" s="40"/>
      <c r="EI65" s="121"/>
      <c r="EJ65" s="40"/>
      <c r="EK65" s="40"/>
      <c r="EL65" s="40">
        <f t="shared" si="58"/>
        <v>0</v>
      </c>
      <c r="EN65" s="84">
        <v>54589</v>
      </c>
      <c r="EO65" s="40"/>
      <c r="EP65" s="86"/>
      <c r="EQ65" s="40"/>
      <c r="ER65" s="40">
        <f t="shared" si="59"/>
        <v>0</v>
      </c>
      <c r="ET65" s="84">
        <v>54589</v>
      </c>
      <c r="EU65" s="66"/>
      <c r="EV65" s="86"/>
      <c r="EW65" s="66"/>
      <c r="EX65" s="66"/>
      <c r="EY65" s="40">
        <f t="shared" si="60"/>
        <v>0</v>
      </c>
      <c r="FA65" s="84">
        <v>54589</v>
      </c>
      <c r="FB65" s="66"/>
      <c r="FC65" s="86"/>
      <c r="FD65" s="66"/>
      <c r="FE65" s="66"/>
      <c r="FF65" s="40">
        <f t="shared" si="61"/>
        <v>0</v>
      </c>
      <c r="FH65" s="84">
        <v>54589</v>
      </c>
      <c r="FI65" s="66"/>
      <c r="FJ65" s="66"/>
      <c r="FK65" s="66"/>
      <c r="FL65" s="66"/>
      <c r="FN65" s="84">
        <v>54589</v>
      </c>
      <c r="FO65" s="66"/>
      <c r="FP65" s="66"/>
      <c r="FQ65" s="66"/>
      <c r="FR65" s="40">
        <f t="shared" si="62"/>
        <v>0</v>
      </c>
      <c r="FT65" s="84">
        <v>54589</v>
      </c>
      <c r="FU65" s="66"/>
      <c r="FV65" s="66"/>
      <c r="FW65" s="66"/>
      <c r="FX65" s="40">
        <f t="shared" si="63"/>
        <v>0</v>
      </c>
      <c r="FZ65" s="84">
        <v>54589</v>
      </c>
      <c r="GA65" s="66"/>
      <c r="GB65" s="66"/>
      <c r="GC65" s="66"/>
      <c r="GD65" s="66"/>
      <c r="GE65" s="40">
        <f t="shared" si="64"/>
        <v>0</v>
      </c>
      <c r="GG65" s="84">
        <v>54589</v>
      </c>
      <c r="GH65" s="66"/>
      <c r="GI65" s="66"/>
      <c r="GJ65" s="66"/>
      <c r="GK65" s="66"/>
      <c r="GL65" s="40">
        <f t="shared" si="65"/>
        <v>0</v>
      </c>
      <c r="GN65" s="84">
        <v>54589</v>
      </c>
      <c r="GO65" s="66"/>
      <c r="GP65" s="66"/>
      <c r="GQ65" s="66"/>
      <c r="GR65" s="66"/>
      <c r="GS65" s="40">
        <f t="shared" si="66"/>
        <v>0</v>
      </c>
      <c r="GU65" s="84">
        <v>54589</v>
      </c>
      <c r="GV65" s="66"/>
      <c r="GW65" s="66"/>
      <c r="GX65" s="66"/>
      <c r="GY65" s="66"/>
      <c r="GZ65" s="40">
        <f t="shared" si="67"/>
        <v>0</v>
      </c>
    </row>
    <row r="66" spans="6:208" x14ac:dyDescent="0.25">
      <c r="F66" s="84">
        <v>54788</v>
      </c>
      <c r="G66" s="84"/>
      <c r="H66" s="84">
        <v>54772</v>
      </c>
      <c r="I66" s="40"/>
      <c r="O66" s="84">
        <v>54788</v>
      </c>
      <c r="P66" s="84"/>
      <c r="Q66" s="84">
        <v>54772</v>
      </c>
      <c r="R66" s="40">
        <f t="shared" si="34"/>
        <v>168226263.55000001</v>
      </c>
      <c r="S66" s="40">
        <f t="shared" si="35"/>
        <v>19128375</v>
      </c>
      <c r="T66" s="40">
        <f t="shared" si="36"/>
        <v>43898910.299999997</v>
      </c>
      <c r="U66" s="40">
        <f t="shared" si="37"/>
        <v>0</v>
      </c>
      <c r="V66" s="40">
        <f t="shared" si="44"/>
        <v>231253548.85000002</v>
      </c>
      <c r="X66" s="84">
        <v>54772</v>
      </c>
      <c r="Y66" s="40"/>
      <c r="Z66" s="100"/>
      <c r="AA66" s="40"/>
      <c r="AB66" s="40"/>
      <c r="AC66" s="40"/>
      <c r="AD66" s="40">
        <f t="shared" si="3"/>
        <v>0</v>
      </c>
      <c r="AF66" s="84">
        <v>54772</v>
      </c>
      <c r="AG66" s="40">
        <v>24710000</v>
      </c>
      <c r="AH66" s="100">
        <v>0.04</v>
      </c>
      <c r="AI66" s="40">
        <v>5144900</v>
      </c>
      <c r="AJ66" s="40">
        <v>0</v>
      </c>
      <c r="AK66" s="40"/>
      <c r="AL66" s="40">
        <f t="shared" si="4"/>
        <v>29854900</v>
      </c>
      <c r="AN66" s="84">
        <v>54772</v>
      </c>
      <c r="AO66" s="40"/>
      <c r="AP66" s="100"/>
      <c r="AQ66" s="40">
        <f t="shared" si="41"/>
        <v>0</v>
      </c>
      <c r="AR66" s="40">
        <v>0</v>
      </c>
      <c r="AS66" s="40"/>
      <c r="AT66" s="40">
        <f t="shared" si="45"/>
        <v>0</v>
      </c>
      <c r="AV66" s="84">
        <v>54772</v>
      </c>
      <c r="AW66" s="40">
        <v>0</v>
      </c>
      <c r="AX66" s="100"/>
      <c r="AY66" s="40">
        <f t="shared" si="46"/>
        <v>0</v>
      </c>
      <c r="AZ66" s="40">
        <v>0</v>
      </c>
      <c r="BA66" s="40"/>
      <c r="BB66" s="40">
        <f t="shared" si="47"/>
        <v>0</v>
      </c>
      <c r="BD66" s="84">
        <v>54772</v>
      </c>
      <c r="BE66" s="40">
        <v>0</v>
      </c>
      <c r="BF66" s="100"/>
      <c r="BG66" s="40">
        <f t="shared" si="8"/>
        <v>0</v>
      </c>
      <c r="BH66" s="40">
        <v>0</v>
      </c>
      <c r="BI66" s="40"/>
      <c r="BJ66" s="40">
        <f t="shared" si="48"/>
        <v>0</v>
      </c>
      <c r="BL66" s="84">
        <v>54772</v>
      </c>
      <c r="BM66" s="40">
        <v>0</v>
      </c>
      <c r="BN66" s="100"/>
      <c r="BO66" s="40">
        <f t="shared" si="42"/>
        <v>0</v>
      </c>
      <c r="BP66" s="40">
        <v>0</v>
      </c>
      <c r="BQ66" s="40"/>
      <c r="BR66" s="40">
        <f t="shared" si="49"/>
        <v>0</v>
      </c>
      <c r="BT66" s="84">
        <v>54772</v>
      </c>
      <c r="BU66" s="40">
        <v>47075000</v>
      </c>
      <c r="BV66" s="100">
        <v>0.05</v>
      </c>
      <c r="BW66" s="40">
        <v>81660000</v>
      </c>
      <c r="BX66" s="100">
        <v>0.04</v>
      </c>
      <c r="BY66" s="40">
        <f t="shared" si="50"/>
        <v>5462975</v>
      </c>
      <c r="BZ66" s="40"/>
      <c r="CA66" s="40"/>
      <c r="CB66" s="40">
        <f t="shared" si="51"/>
        <v>134197975</v>
      </c>
      <c r="CD66" s="84">
        <v>54772</v>
      </c>
      <c r="CE66" s="40"/>
      <c r="CF66" s="40"/>
      <c r="CG66" s="40"/>
      <c r="CH66" s="40"/>
      <c r="CI66" s="40"/>
      <c r="CJ66" s="40">
        <f t="shared" si="43"/>
        <v>0</v>
      </c>
      <c r="CL66" s="84">
        <v>54772</v>
      </c>
      <c r="CM66" s="40">
        <v>0</v>
      </c>
      <c r="CO66" s="40">
        <v>4750125</v>
      </c>
      <c r="CP66" s="40">
        <v>0</v>
      </c>
      <c r="CQ66" s="40"/>
      <c r="CR66" s="40">
        <f t="shared" si="52"/>
        <v>4750125</v>
      </c>
      <c r="CT66" s="84">
        <v>54772</v>
      </c>
      <c r="CU66" s="40">
        <v>10311263.550000001</v>
      </c>
      <c r="CV66" s="100">
        <v>5.2499999999999998E-2</v>
      </c>
      <c r="CW66" s="40">
        <v>0</v>
      </c>
      <c r="CX66" s="40">
        <v>43898910.299999997</v>
      </c>
      <c r="CY66" s="40">
        <f t="shared" si="53"/>
        <v>54210173.849999994</v>
      </c>
      <c r="DA66" s="84">
        <v>54772</v>
      </c>
      <c r="DB66" s="40">
        <v>0</v>
      </c>
      <c r="DC66" s="40"/>
      <c r="DD66" s="40">
        <v>3425625</v>
      </c>
      <c r="DE66" s="40">
        <v>0</v>
      </c>
      <c r="DF66" s="40">
        <f t="shared" si="54"/>
        <v>3425625</v>
      </c>
      <c r="DH66" s="84">
        <v>54772</v>
      </c>
      <c r="DI66" s="40">
        <v>4470000</v>
      </c>
      <c r="DJ66" s="100">
        <v>0.05</v>
      </c>
      <c r="DK66" s="40">
        <v>344750</v>
      </c>
      <c r="DL66" s="40">
        <f t="shared" si="55"/>
        <v>4814750</v>
      </c>
      <c r="DN66" s="84">
        <v>54772</v>
      </c>
      <c r="DR66" s="40">
        <f t="shared" si="56"/>
        <v>0</v>
      </c>
      <c r="DT66" s="84">
        <v>54772</v>
      </c>
      <c r="DU66" s="40">
        <v>0</v>
      </c>
      <c r="DV66" s="86">
        <v>0</v>
      </c>
      <c r="DW66" s="40"/>
      <c r="DX66" s="40">
        <v>0</v>
      </c>
      <c r="DY66" s="40">
        <f t="shared" si="57"/>
        <v>0</v>
      </c>
      <c r="EA66" s="84">
        <v>54772</v>
      </c>
      <c r="EC66" s="86"/>
      <c r="EG66" s="84">
        <v>54772</v>
      </c>
      <c r="EH66" s="40"/>
      <c r="EI66" s="121"/>
      <c r="EJ66" s="40"/>
      <c r="EK66" s="40"/>
      <c r="EL66" s="40">
        <f t="shared" si="58"/>
        <v>0</v>
      </c>
      <c r="EN66" s="84">
        <v>54772</v>
      </c>
      <c r="EO66" s="40"/>
      <c r="EP66" s="86"/>
      <c r="EQ66" s="40"/>
      <c r="ER66" s="40">
        <f t="shared" si="59"/>
        <v>0</v>
      </c>
      <c r="ET66" s="84">
        <v>54772</v>
      </c>
      <c r="EV66" s="86"/>
      <c r="EY66" s="40">
        <f t="shared" si="60"/>
        <v>0</v>
      </c>
      <c r="FA66" s="84">
        <v>54772</v>
      </c>
      <c r="FC66" s="86"/>
      <c r="FF66" s="40">
        <f t="shared" si="61"/>
        <v>0</v>
      </c>
      <c r="FH66" s="84">
        <v>54772</v>
      </c>
      <c r="FI66" s="66"/>
      <c r="FJ66" s="66"/>
      <c r="FK66" s="66"/>
      <c r="FL66" s="66"/>
      <c r="FN66" s="84">
        <v>54772</v>
      </c>
      <c r="FO66" s="66"/>
      <c r="FP66" s="66"/>
      <c r="FQ66" s="66"/>
      <c r="FR66" s="40">
        <f t="shared" si="62"/>
        <v>0</v>
      </c>
      <c r="FT66" s="84">
        <v>54772</v>
      </c>
      <c r="FU66" s="66"/>
      <c r="FV66" s="66"/>
      <c r="FW66" s="66"/>
      <c r="FX66" s="40">
        <f t="shared" si="63"/>
        <v>0</v>
      </c>
      <c r="FZ66" s="84">
        <v>54772</v>
      </c>
      <c r="GA66" s="66"/>
      <c r="GB66" s="66"/>
      <c r="GC66" s="66"/>
      <c r="GD66" s="66"/>
      <c r="GE66" s="40">
        <f t="shared" si="64"/>
        <v>0</v>
      </c>
      <c r="GG66" s="84">
        <v>54772</v>
      </c>
      <c r="GH66" s="66"/>
      <c r="GI66" s="66"/>
      <c r="GJ66" s="66"/>
      <c r="GK66" s="66"/>
      <c r="GL66" s="40">
        <f t="shared" si="65"/>
        <v>0</v>
      </c>
      <c r="GN66" s="84">
        <v>54772</v>
      </c>
      <c r="GO66" s="66"/>
      <c r="GP66" s="66"/>
      <c r="GQ66" s="66"/>
      <c r="GR66" s="66"/>
      <c r="GS66" s="40">
        <f t="shared" si="66"/>
        <v>0</v>
      </c>
      <c r="GU66" s="84">
        <v>54772</v>
      </c>
      <c r="GV66" s="66"/>
      <c r="GW66" s="66"/>
      <c r="GX66" s="66"/>
      <c r="GY66" s="66"/>
      <c r="GZ66" s="40">
        <f t="shared" si="67"/>
        <v>0</v>
      </c>
    </row>
    <row r="67" spans="6:208" x14ac:dyDescent="0.25">
      <c r="F67" s="84">
        <v>54969</v>
      </c>
      <c r="G67" s="84"/>
      <c r="H67" s="84">
        <v>54954</v>
      </c>
      <c r="I67" s="40">
        <f t="shared" ref="I67" si="89">SUM(Y66:Y67,AG66:AG67,AO66:AO67,AW66:AW67,BE66:BE67,BM66:BM67,BU66:BU67,BW66:BW67,CE66:CE67,CM66:CM67,CU66:CU67,DB66:DB67,DI66:DI67,DO66:DO67,DU66:DU67,EB66:EB67,EH66:EH67,EO66:EO67,EU66:EU67,FB66:FB67,FI66:FI67,FO66:FO67,FU66:FU67,GA66:GA67,GH66:GH67,GO66:GO67,GV66:GV67)</f>
        <v>303831263.55000001</v>
      </c>
      <c r="J67" s="40">
        <f t="shared" ref="J67" si="90">SUM(AA66:AA67,AI66:AI67,AQ66:AQ67,AY66:AY67,BG66:BG67,BO66:BO67,BY66:BY67,CG66:CG67,CO66:CO67,CW66:CW67,DD66:DD67,DK66:DK67,DQ66:DQ67,DW66:DW67,ED66:ED67,EJ66:EJ67,EQ66:EQ67,EW66:EW67,FD66:FD67,FK66:FK67,FQ66:FQ67,FW66:FW67,GC66:GC67,GJ66:GJ67,GQ66:GQ67,GX66:GX67)</f>
        <v>34840725</v>
      </c>
      <c r="K67" s="40">
        <f t="shared" ref="K67" si="91">SUM(AB66:AB67,AJ66,AJ67,BZ66:BZ67,CH66:CH67,CP66:CP67,CX66:CX67,DE66:DE67,DX66:DX67,EK66:EK67,EX66:EX67,FE66:FE67,GD66:GD67,GK66:GK67,GR66:GR67,GY66:GY67)</f>
        <v>43898910.299999997</v>
      </c>
      <c r="L67" s="40">
        <f>SUM(AK66,AK67,BA66:BA67,BI66:BI67,BQ66:BQ67,CA66:CA67,CI66:CI67,CQ66:CQ67)</f>
        <v>0</v>
      </c>
      <c r="M67" s="40">
        <f>SUM(I67:L67)</f>
        <v>382570898.85000002</v>
      </c>
      <c r="O67" s="84">
        <v>54969</v>
      </c>
      <c r="P67" s="84"/>
      <c r="Q67" s="84">
        <v>54954</v>
      </c>
      <c r="R67" s="40">
        <f t="shared" si="34"/>
        <v>135605000</v>
      </c>
      <c r="S67" s="40">
        <f t="shared" si="35"/>
        <v>15712350</v>
      </c>
      <c r="T67" s="40">
        <f t="shared" si="36"/>
        <v>0</v>
      </c>
      <c r="U67" s="40">
        <f t="shared" si="37"/>
        <v>0</v>
      </c>
      <c r="V67" s="40">
        <f t="shared" si="44"/>
        <v>151317350</v>
      </c>
      <c r="X67" s="84">
        <v>54954</v>
      </c>
      <c r="Y67" s="40"/>
      <c r="Z67" s="100"/>
      <c r="AA67" s="40"/>
      <c r="AB67" s="40"/>
      <c r="AC67" s="40"/>
      <c r="AD67" s="40">
        <f t="shared" si="3"/>
        <v>0</v>
      </c>
      <c r="AF67" s="84">
        <v>54954</v>
      </c>
      <c r="AG67" s="40">
        <v>11960000</v>
      </c>
      <c r="AH67" s="100">
        <v>0.04</v>
      </c>
      <c r="AI67" s="40">
        <v>4650700</v>
      </c>
      <c r="AJ67" s="40">
        <v>0</v>
      </c>
      <c r="AK67" s="40"/>
      <c r="AL67" s="40">
        <f t="shared" si="4"/>
        <v>16610700</v>
      </c>
      <c r="AN67" s="84">
        <v>54954</v>
      </c>
      <c r="AO67" s="40"/>
      <c r="AP67" s="100"/>
      <c r="AQ67" s="40">
        <f t="shared" si="41"/>
        <v>0</v>
      </c>
      <c r="AR67" s="40">
        <v>0</v>
      </c>
      <c r="AS67" s="40"/>
      <c r="AT67" s="40">
        <f t="shared" si="45"/>
        <v>0</v>
      </c>
      <c r="AV67" s="84">
        <v>54954</v>
      </c>
      <c r="AW67" s="40">
        <v>0</v>
      </c>
      <c r="AX67" s="100"/>
      <c r="AY67" s="40">
        <f t="shared" si="46"/>
        <v>0</v>
      </c>
      <c r="AZ67" s="40">
        <v>0</v>
      </c>
      <c r="BA67" s="40"/>
      <c r="BB67" s="40">
        <f t="shared" si="47"/>
        <v>0</v>
      </c>
      <c r="BD67" s="84">
        <v>54954</v>
      </c>
      <c r="BE67" s="40">
        <v>0</v>
      </c>
      <c r="BF67" s="100"/>
      <c r="BG67" s="40">
        <f t="shared" si="8"/>
        <v>0</v>
      </c>
      <c r="BH67" s="40">
        <v>0</v>
      </c>
      <c r="BI67" s="40"/>
      <c r="BJ67" s="40">
        <f t="shared" si="48"/>
        <v>0</v>
      </c>
      <c r="BL67" s="84">
        <v>54954</v>
      </c>
      <c r="BM67" s="40">
        <v>0</v>
      </c>
      <c r="BN67" s="100"/>
      <c r="BO67" s="40">
        <f t="shared" si="42"/>
        <v>0</v>
      </c>
      <c r="BP67" s="40">
        <v>0</v>
      </c>
      <c r="BQ67" s="40"/>
      <c r="BR67" s="40">
        <f t="shared" si="49"/>
        <v>0</v>
      </c>
      <c r="BT67" s="84">
        <v>54954</v>
      </c>
      <c r="BU67" s="40">
        <v>36000000</v>
      </c>
      <c r="BV67" s="100">
        <v>0.05</v>
      </c>
      <c r="BW67" s="40">
        <v>87645000</v>
      </c>
      <c r="BX67" s="100">
        <v>0.04</v>
      </c>
      <c r="BY67" s="40">
        <f t="shared" si="50"/>
        <v>2652900</v>
      </c>
      <c r="BZ67" s="40"/>
      <c r="CA67" s="40"/>
      <c r="CB67" s="40">
        <f t="shared" si="51"/>
        <v>126297900</v>
      </c>
      <c r="CD67" s="84">
        <v>54954</v>
      </c>
      <c r="CE67" s="40"/>
      <c r="CF67" s="40"/>
      <c r="CG67" s="40"/>
      <c r="CH67" s="40"/>
      <c r="CI67" s="40"/>
      <c r="CJ67" s="40">
        <f t="shared" si="43"/>
        <v>0</v>
      </c>
      <c r="CL67" s="84">
        <v>54954</v>
      </c>
      <c r="CM67" s="40">
        <v>0</v>
      </c>
      <c r="CO67" s="40">
        <v>4750125</v>
      </c>
      <c r="CP67" s="40">
        <v>0</v>
      </c>
      <c r="CQ67" s="40"/>
      <c r="CR67" s="40">
        <f t="shared" si="52"/>
        <v>4750125</v>
      </c>
      <c r="CT67" s="84">
        <v>54954</v>
      </c>
      <c r="CU67" s="40">
        <v>0</v>
      </c>
      <c r="CV67" s="100"/>
      <c r="CW67" s="40">
        <v>0</v>
      </c>
      <c r="CX67" s="40">
        <v>0</v>
      </c>
      <c r="CY67" s="40">
        <f t="shared" si="53"/>
        <v>0</v>
      </c>
      <c r="DA67" s="84">
        <v>54954</v>
      </c>
      <c r="DB67" s="40">
        <v>0</v>
      </c>
      <c r="DC67" s="40"/>
      <c r="DD67" s="40">
        <v>3425625</v>
      </c>
      <c r="DE67" s="40">
        <v>0</v>
      </c>
      <c r="DF67" s="40">
        <f t="shared" si="54"/>
        <v>3425625</v>
      </c>
      <c r="DH67" s="84">
        <v>54954</v>
      </c>
      <c r="DI67" s="40">
        <v>0</v>
      </c>
      <c r="DJ67" s="40"/>
      <c r="DK67" s="40">
        <v>233000</v>
      </c>
      <c r="DL67" s="40">
        <f t="shared" si="55"/>
        <v>233000</v>
      </c>
      <c r="DN67" s="84">
        <v>54954</v>
      </c>
      <c r="DR67" s="40">
        <f t="shared" si="56"/>
        <v>0</v>
      </c>
      <c r="DT67" s="84">
        <v>54954</v>
      </c>
      <c r="DU67" s="40">
        <v>0</v>
      </c>
      <c r="DV67" s="86">
        <v>0</v>
      </c>
      <c r="DW67" s="40"/>
      <c r="DX67" s="40">
        <v>0</v>
      </c>
      <c r="DY67" s="40">
        <f t="shared" ref="DY67:DY87" si="92">SUM(DU67,DW67,DX67)</f>
        <v>0</v>
      </c>
      <c r="EA67" s="84">
        <v>54954</v>
      </c>
      <c r="EC67" s="86"/>
      <c r="EG67" s="84">
        <v>54954</v>
      </c>
      <c r="EH67" s="40"/>
      <c r="EI67" s="121"/>
      <c r="EJ67" s="40"/>
      <c r="EK67" s="40"/>
      <c r="EL67" s="40">
        <f t="shared" si="58"/>
        <v>0</v>
      </c>
      <c r="EN67" s="84">
        <v>54954</v>
      </c>
      <c r="EO67" s="40"/>
      <c r="EP67" s="86"/>
      <c r="EQ67" s="40"/>
      <c r="ER67" s="40">
        <f t="shared" si="59"/>
        <v>0</v>
      </c>
      <c r="ET67" s="84">
        <v>54954</v>
      </c>
      <c r="EV67" s="86"/>
      <c r="EY67" s="40">
        <f t="shared" si="60"/>
        <v>0</v>
      </c>
      <c r="FA67" s="84">
        <v>54954</v>
      </c>
      <c r="FC67" s="86"/>
      <c r="FF67" s="40">
        <f t="shared" ref="FF67:FF87" si="93">SUM(FB67,FD67,FE67)</f>
        <v>0</v>
      </c>
      <c r="FH67" s="84">
        <v>54954</v>
      </c>
      <c r="FN67" s="84">
        <v>54954</v>
      </c>
      <c r="FR67" s="40">
        <f t="shared" si="62"/>
        <v>0</v>
      </c>
      <c r="FT67" s="84">
        <v>54954</v>
      </c>
      <c r="FX67" s="40">
        <f t="shared" si="63"/>
        <v>0</v>
      </c>
      <c r="FZ67" s="84">
        <v>54954</v>
      </c>
      <c r="GE67" s="40">
        <f t="shared" si="64"/>
        <v>0</v>
      </c>
      <c r="GG67" s="84">
        <v>54954</v>
      </c>
      <c r="GL67" s="40">
        <f t="shared" si="65"/>
        <v>0</v>
      </c>
      <c r="GN67" s="84">
        <v>54954</v>
      </c>
      <c r="GO67" s="66"/>
      <c r="GP67" s="66"/>
      <c r="GQ67" s="66"/>
      <c r="GR67" s="66"/>
      <c r="GS67" s="40">
        <f t="shared" si="66"/>
        <v>0</v>
      </c>
      <c r="GU67" s="84">
        <v>54954</v>
      </c>
      <c r="GV67" s="66"/>
      <c r="GW67" s="66"/>
      <c r="GX67" s="66"/>
      <c r="GY67" s="66"/>
      <c r="GZ67" s="40">
        <f t="shared" si="67"/>
        <v>0</v>
      </c>
    </row>
    <row r="68" spans="6:208" x14ac:dyDescent="0.25">
      <c r="F68" s="84">
        <v>55153</v>
      </c>
      <c r="G68" s="84"/>
      <c r="H68" s="84">
        <v>55137</v>
      </c>
      <c r="I68" s="40"/>
      <c r="O68" s="84">
        <v>55153</v>
      </c>
      <c r="P68" s="84"/>
      <c r="Q68" s="84">
        <v>55137</v>
      </c>
      <c r="R68" s="40">
        <f t="shared" si="34"/>
        <v>47170714.299999997</v>
      </c>
      <c r="S68" s="40">
        <f t="shared" si="35"/>
        <v>12820250</v>
      </c>
      <c r="T68" s="40">
        <f t="shared" si="36"/>
        <v>170938578.30000001</v>
      </c>
      <c r="U68" s="40">
        <f t="shared" si="37"/>
        <v>0</v>
      </c>
      <c r="V68" s="40">
        <f t="shared" si="44"/>
        <v>230929542.60000002</v>
      </c>
      <c r="X68" s="84">
        <v>55137</v>
      </c>
      <c r="Y68" s="40"/>
      <c r="Z68" s="100"/>
      <c r="AA68" s="40"/>
      <c r="AB68" s="40"/>
      <c r="AC68" s="40"/>
      <c r="AD68" s="40">
        <f t="shared" si="3"/>
        <v>0</v>
      </c>
      <c r="AF68" s="84">
        <v>55137</v>
      </c>
      <c r="AG68" s="40">
        <v>21525000</v>
      </c>
      <c r="AH68" s="100">
        <v>0.04</v>
      </c>
      <c r="AI68" s="40">
        <v>4411500</v>
      </c>
      <c r="AJ68" s="40">
        <v>0</v>
      </c>
      <c r="AK68" s="40"/>
      <c r="AL68" s="40">
        <f t="shared" si="4"/>
        <v>25936500</v>
      </c>
      <c r="AN68" s="84">
        <v>55137</v>
      </c>
      <c r="AO68" s="40"/>
      <c r="AP68" s="100"/>
      <c r="AQ68" s="40">
        <f t="shared" si="41"/>
        <v>0</v>
      </c>
      <c r="AR68" s="40">
        <v>0</v>
      </c>
      <c r="AS68" s="40"/>
      <c r="AT68" s="40">
        <f t="shared" si="45"/>
        <v>0</v>
      </c>
      <c r="AV68" s="84">
        <v>55137</v>
      </c>
      <c r="AW68" s="40">
        <v>0</v>
      </c>
      <c r="AX68" s="100"/>
      <c r="AY68" s="40">
        <f t="shared" si="46"/>
        <v>0</v>
      </c>
      <c r="AZ68" s="40">
        <v>0</v>
      </c>
      <c r="BA68" s="40"/>
      <c r="BB68" s="40">
        <f t="shared" si="47"/>
        <v>0</v>
      </c>
      <c r="BD68" s="84">
        <v>55137</v>
      </c>
      <c r="BE68" s="40">
        <v>0</v>
      </c>
      <c r="BF68" s="100"/>
      <c r="BG68" s="40">
        <f t="shared" si="8"/>
        <v>0</v>
      </c>
      <c r="BH68" s="40">
        <v>0</v>
      </c>
      <c r="BI68" s="40"/>
      <c r="BJ68" s="40">
        <f t="shared" si="48"/>
        <v>0</v>
      </c>
      <c r="BL68" s="84">
        <v>55137</v>
      </c>
      <c r="BM68" s="40">
        <v>0</v>
      </c>
      <c r="BN68" s="100"/>
      <c r="BO68" s="40">
        <f t="shared" si="42"/>
        <v>0</v>
      </c>
      <c r="BP68" s="40">
        <v>0</v>
      </c>
      <c r="BQ68" s="40"/>
      <c r="BR68" s="40">
        <f t="shared" si="49"/>
        <v>0</v>
      </c>
      <c r="BT68" s="84">
        <v>55137</v>
      </c>
      <c r="BU68" s="40"/>
      <c r="BV68" s="100"/>
      <c r="BW68" s="40"/>
      <c r="BX68" s="100"/>
      <c r="BY68" s="40">
        <f t="shared" ref="BY68:BY87" si="94">(BU68*BV68/2)+(BW68*BX68/2)+BY69</f>
        <v>0</v>
      </c>
      <c r="BZ68" s="40"/>
      <c r="CA68" s="40"/>
      <c r="CB68" s="40">
        <f t="shared" si="51"/>
        <v>0</v>
      </c>
      <c r="CD68" s="84">
        <v>55137</v>
      </c>
      <c r="CE68" s="40"/>
      <c r="CF68" s="40"/>
      <c r="CG68" s="40"/>
      <c r="CH68" s="40"/>
      <c r="CI68" s="40"/>
      <c r="CJ68" s="40">
        <f t="shared" si="43"/>
        <v>0</v>
      </c>
      <c r="CL68" s="84">
        <v>55137</v>
      </c>
      <c r="CM68" s="40">
        <v>0</v>
      </c>
      <c r="CO68" s="40">
        <v>4750125</v>
      </c>
      <c r="CP68" s="40">
        <v>0</v>
      </c>
      <c r="CQ68" s="40"/>
      <c r="CR68" s="40">
        <f t="shared" si="52"/>
        <v>4750125</v>
      </c>
      <c r="CT68" s="84">
        <v>55137</v>
      </c>
      <c r="CU68" s="40">
        <v>612114.30000000005</v>
      </c>
      <c r="CV68" s="100">
        <v>5.2499999999999998E-2</v>
      </c>
      <c r="CW68" s="40">
        <v>0</v>
      </c>
      <c r="CX68" s="40">
        <v>2777178.3</v>
      </c>
      <c r="CY68" s="40">
        <f t="shared" si="53"/>
        <v>3389292.5999999996</v>
      </c>
      <c r="DA68" s="84">
        <v>55137</v>
      </c>
      <c r="DB68" s="40">
        <v>0</v>
      </c>
      <c r="DC68" s="40"/>
      <c r="DD68" s="40">
        <v>3425625</v>
      </c>
      <c r="DE68" s="40">
        <v>0</v>
      </c>
      <c r="DF68" s="40">
        <f t="shared" si="54"/>
        <v>3425625</v>
      </c>
      <c r="DH68" s="84">
        <v>55137</v>
      </c>
      <c r="DI68" s="40">
        <v>3195000</v>
      </c>
      <c r="DJ68" s="100">
        <v>0.05</v>
      </c>
      <c r="DK68" s="40">
        <v>233000</v>
      </c>
      <c r="DL68" s="40">
        <f t="shared" si="55"/>
        <v>3428000</v>
      </c>
      <c r="DN68" s="84">
        <v>55137</v>
      </c>
      <c r="DR68" s="40">
        <f t="shared" si="56"/>
        <v>0</v>
      </c>
      <c r="DT68" s="84">
        <v>55137</v>
      </c>
      <c r="DU68" s="40">
        <v>21838600</v>
      </c>
      <c r="DV68" s="86">
        <v>5.7099999999999998E-2</v>
      </c>
      <c r="DW68" s="40"/>
      <c r="DX68" s="40">
        <v>168161400</v>
      </c>
      <c r="DY68" s="40">
        <f t="shared" si="92"/>
        <v>190000000</v>
      </c>
      <c r="EA68" s="84">
        <v>55137</v>
      </c>
      <c r="EG68" s="84">
        <v>55137</v>
      </c>
      <c r="EH68" s="40"/>
      <c r="EI68" s="40"/>
      <c r="EL68" s="40">
        <f t="shared" si="58"/>
        <v>0</v>
      </c>
      <c r="EN68" s="84">
        <v>55137</v>
      </c>
      <c r="ER68" s="40">
        <f t="shared" si="59"/>
        <v>0</v>
      </c>
      <c r="ET68" s="84">
        <v>55137</v>
      </c>
      <c r="EY68" s="40">
        <f t="shared" si="60"/>
        <v>0</v>
      </c>
      <c r="FA68" s="84">
        <v>55137</v>
      </c>
      <c r="FF68" s="40">
        <f t="shared" si="93"/>
        <v>0</v>
      </c>
      <c r="FH68" s="84">
        <v>55137</v>
      </c>
      <c r="FN68" s="84">
        <v>55137</v>
      </c>
      <c r="FR68" s="40">
        <f t="shared" si="62"/>
        <v>0</v>
      </c>
      <c r="FT68" s="84">
        <v>55137</v>
      </c>
      <c r="FX68" s="40">
        <f t="shared" si="63"/>
        <v>0</v>
      </c>
      <c r="FZ68" s="84">
        <v>55137</v>
      </c>
      <c r="GE68" s="40">
        <f t="shared" si="64"/>
        <v>0</v>
      </c>
      <c r="GG68" s="84">
        <v>55137</v>
      </c>
      <c r="GL68" s="40">
        <f t="shared" si="65"/>
        <v>0</v>
      </c>
      <c r="GN68" s="84">
        <v>55137</v>
      </c>
      <c r="GS68" s="40">
        <f t="shared" si="66"/>
        <v>0</v>
      </c>
      <c r="GU68" s="84">
        <v>55137</v>
      </c>
      <c r="GV68" s="66"/>
      <c r="GW68" s="66"/>
      <c r="GX68" s="66"/>
      <c r="GY68" s="66"/>
      <c r="GZ68" s="40">
        <f t="shared" si="67"/>
        <v>0</v>
      </c>
    </row>
    <row r="69" spans="6:208" x14ac:dyDescent="0.25">
      <c r="F69" s="84">
        <v>55334</v>
      </c>
      <c r="G69" s="84"/>
      <c r="H69" s="84">
        <v>55319</v>
      </c>
      <c r="I69" s="40">
        <f t="shared" ref="I69" si="95">SUM(Y68:Y69,AG68:AG69,AO68:AO69,AW68:AW69,BE68:BE69,BM68:BM69,BU68:BU69,BW68:BW69,CE68:CE69,CM68:CM69,CU68:CU69,DB68:DB69,DI68:DI69,DO68:DO69,DU68:DU69,EB68:EB69,EH68:EH69,EO68:EO69,EU68:EU69,FB68:FB69,FI68:FI69,FO68:FO69,FU68:FU69,GA68:GA69,GH68:GH69,GO68:GO69,GV68:GV69)</f>
        <v>75318853.649999991</v>
      </c>
      <c r="J69" s="40">
        <f t="shared" ref="J69" si="96">SUM(AA68:AA69,AI68:AI69,AQ68:AQ69,AY68:AY69,BG68:BG69,BO68:BO69,BY68:BY69,CG68:CG69,CO68:CO69,CW68:CW69,DD68:DD69,DK68:DK69,DQ68:DQ69,DW68:DW69,ED68:ED69,EJ68:EJ69,EQ68:EQ69,EW68:EW69,FD68:FD69,FK68:FK69,FQ68:FQ69,FW68:FW69,GC68:GC69,GJ68:GJ69,GQ68:GQ69,GX68:GX69)</f>
        <v>25130125</v>
      </c>
      <c r="K69" s="40">
        <f t="shared" ref="K69" si="97">SUM(AB68:AB69,AJ68,AJ69,BZ68:BZ69,CH68:CH69,CP68:CP69,CX68:CX69,DE68:DE69,DX68:DX69,EK68:EK69,EX68:EX69,FE68:FE69,GD68:GD69,GK68:GK69,GR68:GR69,GY68:GY69)</f>
        <v>282121667.85000002</v>
      </c>
      <c r="L69" s="40">
        <f>SUM(AK68,AK69,BA68:BA69,BI68:BI69,BQ68:BQ69,CA68:CA69,CI68:CI69,CQ68:CQ69)</f>
        <v>0</v>
      </c>
      <c r="M69" s="40">
        <f>SUM(I69:L69)</f>
        <v>382570646.5</v>
      </c>
      <c r="O69" s="84">
        <v>55334</v>
      </c>
      <c r="P69" s="84"/>
      <c r="Q69" s="84">
        <v>55319</v>
      </c>
      <c r="R69" s="40">
        <f t="shared" si="34"/>
        <v>28148139.350000001</v>
      </c>
      <c r="S69" s="40">
        <f t="shared" si="35"/>
        <v>12309875</v>
      </c>
      <c r="T69" s="40">
        <f t="shared" si="36"/>
        <v>111183089.55</v>
      </c>
      <c r="U69" s="40">
        <f t="shared" si="37"/>
        <v>0</v>
      </c>
      <c r="V69" s="40">
        <f t="shared" si="44"/>
        <v>151641103.90000001</v>
      </c>
      <c r="X69" s="84">
        <v>55319</v>
      </c>
      <c r="Y69" s="40"/>
      <c r="Z69" s="100"/>
      <c r="AA69" s="40"/>
      <c r="AB69" s="40"/>
      <c r="AC69" s="40"/>
      <c r="AD69" s="40">
        <f t="shared" si="3"/>
        <v>0</v>
      </c>
      <c r="AF69" s="84">
        <v>55319</v>
      </c>
      <c r="AG69" s="40">
        <v>12930000</v>
      </c>
      <c r="AH69" s="100">
        <v>0.04</v>
      </c>
      <c r="AI69" s="40">
        <v>3981000</v>
      </c>
      <c r="AJ69" s="40">
        <v>0</v>
      </c>
      <c r="AK69" s="40"/>
      <c r="AL69" s="40">
        <f t="shared" si="4"/>
        <v>16911000</v>
      </c>
      <c r="AN69" s="84">
        <v>55319</v>
      </c>
      <c r="AO69" s="40"/>
      <c r="AP69" s="100"/>
      <c r="AQ69" s="40">
        <f t="shared" si="41"/>
        <v>0</v>
      </c>
      <c r="AR69" s="40">
        <v>0</v>
      </c>
      <c r="AS69" s="40"/>
      <c r="AT69" s="40">
        <f t="shared" si="45"/>
        <v>0</v>
      </c>
      <c r="AV69" s="84">
        <v>55319</v>
      </c>
      <c r="AW69" s="40">
        <v>0</v>
      </c>
      <c r="AX69" s="100"/>
      <c r="AY69" s="40">
        <f t="shared" si="46"/>
        <v>0</v>
      </c>
      <c r="AZ69" s="40">
        <v>0</v>
      </c>
      <c r="BA69" s="40"/>
      <c r="BB69" s="40">
        <f t="shared" si="47"/>
        <v>0</v>
      </c>
      <c r="BD69" s="84">
        <v>55319</v>
      </c>
      <c r="BE69" s="40">
        <v>0</v>
      </c>
      <c r="BF69" s="100"/>
      <c r="BG69" s="40">
        <f t="shared" si="8"/>
        <v>0</v>
      </c>
      <c r="BH69" s="40">
        <v>0</v>
      </c>
      <c r="BI69" s="40"/>
      <c r="BJ69" s="40">
        <f t="shared" si="48"/>
        <v>0</v>
      </c>
      <c r="BL69" s="84">
        <v>55319</v>
      </c>
      <c r="BM69" s="40">
        <v>0</v>
      </c>
      <c r="BN69" s="100"/>
      <c r="BO69" s="40">
        <f t="shared" si="42"/>
        <v>0</v>
      </c>
      <c r="BP69" s="40">
        <v>0</v>
      </c>
      <c r="BQ69" s="40"/>
      <c r="BR69" s="40">
        <f t="shared" si="49"/>
        <v>0</v>
      </c>
      <c r="BT69" s="84">
        <v>55319</v>
      </c>
      <c r="BU69" s="40"/>
      <c r="BV69" s="100"/>
      <c r="BW69" s="40"/>
      <c r="BX69" s="100"/>
      <c r="BY69" s="40">
        <f t="shared" si="94"/>
        <v>0</v>
      </c>
      <c r="BZ69" s="40"/>
      <c r="CA69" s="40"/>
      <c r="CB69" s="40">
        <f t="shared" si="51"/>
        <v>0</v>
      </c>
      <c r="CD69" s="84">
        <v>55319</v>
      </c>
      <c r="CE69" s="40"/>
      <c r="CF69" s="40"/>
      <c r="CG69" s="40"/>
      <c r="CH69" s="40"/>
      <c r="CI69" s="40"/>
      <c r="CJ69" s="40">
        <f t="shared" si="43"/>
        <v>0</v>
      </c>
      <c r="CL69" s="84">
        <v>55319</v>
      </c>
      <c r="CM69" s="40">
        <v>0</v>
      </c>
      <c r="CO69" s="40">
        <v>4750125</v>
      </c>
      <c r="CP69" s="40">
        <v>0</v>
      </c>
      <c r="CQ69" s="40"/>
      <c r="CR69" s="40">
        <f t="shared" si="52"/>
        <v>4750125</v>
      </c>
      <c r="CT69" s="84">
        <v>55319</v>
      </c>
      <c r="CU69" s="40">
        <v>0</v>
      </c>
      <c r="CV69" s="100"/>
      <c r="CW69" s="40">
        <v>0</v>
      </c>
      <c r="CX69" s="40">
        <v>0</v>
      </c>
      <c r="CY69" s="40">
        <f t="shared" si="53"/>
        <v>0</v>
      </c>
      <c r="DA69" s="84">
        <v>55319</v>
      </c>
      <c r="DB69" s="40">
        <v>0</v>
      </c>
      <c r="DC69" s="40"/>
      <c r="DD69" s="40">
        <v>3425625</v>
      </c>
      <c r="DE69" s="40">
        <v>0</v>
      </c>
      <c r="DF69" s="40">
        <f t="shared" si="54"/>
        <v>3425625</v>
      </c>
      <c r="DH69" s="84">
        <v>55319</v>
      </c>
      <c r="DI69" s="40">
        <v>1350000</v>
      </c>
      <c r="DJ69" s="100">
        <v>0.05</v>
      </c>
      <c r="DK69" s="40">
        <v>153125</v>
      </c>
      <c r="DL69" s="40">
        <f t="shared" si="55"/>
        <v>1503125</v>
      </c>
      <c r="DN69" s="84">
        <v>55319</v>
      </c>
      <c r="DR69" s="40">
        <f t="shared" si="56"/>
        <v>0</v>
      </c>
      <c r="DT69" s="84">
        <v>55319</v>
      </c>
      <c r="DU69" s="40">
        <v>13868139.35</v>
      </c>
      <c r="DV69" s="86">
        <v>5.7299999999999997E-2</v>
      </c>
      <c r="DW69" s="40"/>
      <c r="DX69" s="40">
        <v>111183089.55</v>
      </c>
      <c r="DY69" s="40">
        <f t="shared" si="92"/>
        <v>125051228.89999999</v>
      </c>
      <c r="EA69" s="84">
        <v>55319</v>
      </c>
      <c r="EG69" s="84">
        <v>55319</v>
      </c>
      <c r="EH69" s="40"/>
      <c r="EI69" s="40"/>
      <c r="EL69" s="40">
        <f t="shared" si="58"/>
        <v>0</v>
      </c>
      <c r="EN69" s="84">
        <v>55319</v>
      </c>
      <c r="ER69" s="40">
        <f t="shared" si="59"/>
        <v>0</v>
      </c>
      <c r="ET69" s="84">
        <v>55319</v>
      </c>
      <c r="EY69" s="40">
        <f t="shared" si="60"/>
        <v>0</v>
      </c>
      <c r="FA69" s="84">
        <v>55319</v>
      </c>
      <c r="FF69" s="40">
        <f t="shared" si="93"/>
        <v>0</v>
      </c>
      <c r="FH69" s="84">
        <v>55319</v>
      </c>
      <c r="FN69" s="84">
        <v>55319</v>
      </c>
      <c r="FR69" s="40">
        <f t="shared" si="62"/>
        <v>0</v>
      </c>
      <c r="FT69" s="84">
        <v>55319</v>
      </c>
      <c r="FX69" s="40">
        <f t="shared" si="63"/>
        <v>0</v>
      </c>
      <c r="FZ69" s="84">
        <v>55319</v>
      </c>
      <c r="GE69" s="40">
        <f t="shared" si="64"/>
        <v>0</v>
      </c>
      <c r="GG69" s="84">
        <v>55319</v>
      </c>
      <c r="GL69" s="40">
        <f t="shared" si="65"/>
        <v>0</v>
      </c>
      <c r="GN69" s="84">
        <v>55319</v>
      </c>
      <c r="GS69" s="40">
        <f t="shared" si="66"/>
        <v>0</v>
      </c>
      <c r="GU69" s="84">
        <v>55319</v>
      </c>
      <c r="GZ69" s="40">
        <f t="shared" si="67"/>
        <v>0</v>
      </c>
    </row>
    <row r="70" spans="6:208" x14ac:dyDescent="0.25">
      <c r="F70" s="84">
        <v>55518</v>
      </c>
      <c r="G70" s="84"/>
      <c r="H70" s="84">
        <v>55502</v>
      </c>
      <c r="I70" s="40"/>
      <c r="O70" s="84">
        <v>55518</v>
      </c>
      <c r="P70" s="84"/>
      <c r="Q70" s="84">
        <v>55502</v>
      </c>
      <c r="R70" s="40">
        <f t="shared" si="34"/>
        <v>68323118.25</v>
      </c>
      <c r="S70" s="40">
        <f t="shared" si="35"/>
        <v>12017525</v>
      </c>
      <c r="T70" s="40">
        <f t="shared" si="36"/>
        <v>150258121.25</v>
      </c>
      <c r="U70" s="40">
        <f t="shared" si="37"/>
        <v>0</v>
      </c>
      <c r="V70" s="40">
        <f t="shared" si="44"/>
        <v>230598764.5</v>
      </c>
      <c r="X70" s="84">
        <v>55502</v>
      </c>
      <c r="Y70" s="40"/>
      <c r="Z70" s="100"/>
      <c r="AA70" s="40"/>
      <c r="AB70" s="40"/>
      <c r="AC70" s="40"/>
      <c r="AD70" s="40">
        <f t="shared" si="3"/>
        <v>0</v>
      </c>
      <c r="AF70" s="84">
        <v>55502</v>
      </c>
      <c r="AG70" s="40">
        <v>46890000</v>
      </c>
      <c r="AH70" s="100">
        <v>0.04</v>
      </c>
      <c r="AI70" s="40">
        <v>3722400</v>
      </c>
      <c r="AJ70" s="40">
        <v>0</v>
      </c>
      <c r="AK70" s="40"/>
      <c r="AL70" s="40">
        <f t="shared" si="4"/>
        <v>50612400</v>
      </c>
      <c r="AN70" s="84">
        <v>55502</v>
      </c>
      <c r="AO70" s="40"/>
      <c r="AP70" s="100"/>
      <c r="AQ70" s="40">
        <f t="shared" ref="AQ70:AQ86" si="98">AO70*AP70/2+AQ71</f>
        <v>0</v>
      </c>
      <c r="AR70" s="40">
        <v>0</v>
      </c>
      <c r="AS70" s="40"/>
      <c r="AT70" s="40">
        <f t="shared" si="45"/>
        <v>0</v>
      </c>
      <c r="AV70" s="84">
        <v>55502</v>
      </c>
      <c r="AW70" s="40">
        <v>0</v>
      </c>
      <c r="AX70" s="100"/>
      <c r="AY70" s="40">
        <f t="shared" ref="AY70:AY86" si="99">AW70*AX70/2+AY71</f>
        <v>0</v>
      </c>
      <c r="AZ70" s="40">
        <v>0</v>
      </c>
      <c r="BA70" s="40"/>
      <c r="BB70" s="40">
        <f t="shared" si="47"/>
        <v>0</v>
      </c>
      <c r="BD70" s="84">
        <v>55502</v>
      </c>
      <c r="BE70" s="40">
        <v>0</v>
      </c>
      <c r="BF70" s="100"/>
      <c r="BG70" s="40">
        <f t="shared" si="8"/>
        <v>0</v>
      </c>
      <c r="BH70" s="40">
        <v>0</v>
      </c>
      <c r="BI70" s="40"/>
      <c r="BJ70" s="40">
        <f t="shared" si="48"/>
        <v>0</v>
      </c>
      <c r="BL70" s="84">
        <v>55502</v>
      </c>
      <c r="BM70" s="40">
        <v>0</v>
      </c>
      <c r="BN70" s="100"/>
      <c r="BO70" s="40">
        <f t="shared" si="42"/>
        <v>0</v>
      </c>
      <c r="BP70" s="40">
        <v>0</v>
      </c>
      <c r="BQ70" s="40"/>
      <c r="BR70" s="40">
        <f t="shared" si="49"/>
        <v>0</v>
      </c>
      <c r="BT70" s="84">
        <v>55502</v>
      </c>
      <c r="BU70" s="40"/>
      <c r="BV70" s="100"/>
      <c r="BW70" s="40"/>
      <c r="BX70" s="100"/>
      <c r="BY70" s="40">
        <f t="shared" si="94"/>
        <v>0</v>
      </c>
      <c r="BZ70" s="40"/>
      <c r="CA70" s="40"/>
      <c r="CB70" s="40">
        <f t="shared" si="51"/>
        <v>0</v>
      </c>
      <c r="CD70" s="84">
        <v>55502</v>
      </c>
      <c r="CE70" s="40"/>
      <c r="CF70" s="40"/>
      <c r="CG70" s="40"/>
      <c r="CH70" s="40"/>
      <c r="CI70" s="40"/>
      <c r="CJ70" s="40">
        <f t="shared" ref="CJ70:CJ87" si="100">SUM(CE70,CG70,CH70,CI70)</f>
        <v>0</v>
      </c>
      <c r="CL70" s="84">
        <v>55502</v>
      </c>
      <c r="CM70" s="40">
        <v>0</v>
      </c>
      <c r="CO70" s="40">
        <v>4750125</v>
      </c>
      <c r="CP70" s="40">
        <v>0</v>
      </c>
      <c r="CQ70" s="40"/>
      <c r="CR70" s="40">
        <f t="shared" si="52"/>
        <v>4750125</v>
      </c>
      <c r="CT70" s="84">
        <v>55502</v>
      </c>
      <c r="CU70" s="40">
        <v>579820.5</v>
      </c>
      <c r="CV70" s="100">
        <v>5.2499999999999998E-2</v>
      </c>
      <c r="CW70" s="40">
        <v>0</v>
      </c>
      <c r="CX70" s="40">
        <v>2801419</v>
      </c>
      <c r="CY70" s="40">
        <f t="shared" si="53"/>
        <v>3381239.5</v>
      </c>
      <c r="DA70" s="84">
        <v>55502</v>
      </c>
      <c r="DB70" s="40">
        <v>0</v>
      </c>
      <c r="DC70" s="40"/>
      <c r="DD70" s="40">
        <v>3425625</v>
      </c>
      <c r="DE70" s="40">
        <v>0</v>
      </c>
      <c r="DF70" s="40">
        <f t="shared" si="54"/>
        <v>3425625</v>
      </c>
      <c r="DH70" s="84">
        <v>55502</v>
      </c>
      <c r="DI70" s="40">
        <v>3035000</v>
      </c>
      <c r="DJ70" s="100">
        <v>0.05</v>
      </c>
      <c r="DK70" s="40">
        <v>119375</v>
      </c>
      <c r="DL70" s="40">
        <f t="shared" si="55"/>
        <v>3154375</v>
      </c>
      <c r="DN70" s="84">
        <v>55502</v>
      </c>
      <c r="DR70" s="40">
        <f t="shared" si="56"/>
        <v>0</v>
      </c>
      <c r="DT70" s="84">
        <v>55502</v>
      </c>
      <c r="DU70" s="40">
        <f>42818297.75-25000000</f>
        <v>17818297.75</v>
      </c>
      <c r="DV70" s="121" t="s">
        <v>85</v>
      </c>
      <c r="DW70" s="40"/>
      <c r="DX70" s="40">
        <v>147456702.25</v>
      </c>
      <c r="DY70" s="40">
        <f t="shared" si="92"/>
        <v>165275000</v>
      </c>
      <c r="EA70" s="84">
        <v>55502</v>
      </c>
      <c r="EG70" s="84">
        <v>55502</v>
      </c>
      <c r="EH70" s="40"/>
      <c r="EI70" s="40"/>
      <c r="EL70" s="40">
        <f t="shared" si="58"/>
        <v>0</v>
      </c>
      <c r="EN70" s="84">
        <v>55502</v>
      </c>
      <c r="ER70" s="40">
        <f t="shared" si="59"/>
        <v>0</v>
      </c>
      <c r="ET70" s="84">
        <v>55502</v>
      </c>
      <c r="EY70" s="40">
        <f t="shared" si="60"/>
        <v>0</v>
      </c>
      <c r="FA70" s="84">
        <v>55502</v>
      </c>
      <c r="FF70" s="40">
        <f t="shared" si="93"/>
        <v>0</v>
      </c>
      <c r="FH70" s="84">
        <v>55502</v>
      </c>
      <c r="FN70" s="84">
        <v>55502</v>
      </c>
      <c r="FR70" s="40">
        <f t="shared" si="62"/>
        <v>0</v>
      </c>
      <c r="FT70" s="84">
        <v>55502</v>
      </c>
      <c r="FX70" s="40">
        <f t="shared" si="63"/>
        <v>0</v>
      </c>
      <c r="FZ70" s="84">
        <v>55502</v>
      </c>
      <c r="GE70" s="40">
        <f t="shared" si="64"/>
        <v>0</v>
      </c>
      <c r="GG70" s="84">
        <v>55502</v>
      </c>
      <c r="GL70" s="40">
        <f t="shared" si="65"/>
        <v>0</v>
      </c>
      <c r="GN70" s="84">
        <v>55502</v>
      </c>
      <c r="GS70" s="40">
        <f t="shared" si="66"/>
        <v>0</v>
      </c>
      <c r="GU70" s="84">
        <v>55502</v>
      </c>
      <c r="GZ70" s="40">
        <f t="shared" si="67"/>
        <v>0</v>
      </c>
    </row>
    <row r="71" spans="6:208" x14ac:dyDescent="0.25">
      <c r="F71" s="84">
        <v>55700</v>
      </c>
      <c r="G71" s="84"/>
      <c r="H71" s="84">
        <v>55685</v>
      </c>
      <c r="I71" s="40">
        <f t="shared" ref="I71" si="101">SUM(Y70:Y71,AG70:AG71,AO70:AO71,AW70:AW71,BE70:BE71,BM70:BM71,BU70:BU71,BW70:BW71,CE70:CE71,CM70:CM71,CU70:CU71,DB70:DB71,DI70:DI71,DO70:DO71,DU70:DU71,EB70:EB71,EH70:EH71,EO70:EO71,EU70:EU71,FB70:FB71,FI70:FI71,FO70:FO71,FU70:FU71,GA70:GA71,GH70:GH71,GO70:GO71,GV70:GV71)</f>
        <v>209293118.25</v>
      </c>
      <c r="J71" s="40">
        <f t="shared" ref="J71" si="102">SUM(AA70:AA71,AI70:AI71,AQ70:AQ71,AY70:AY71,BG70:BG71,BO70:BO71,BY70:BY71,CG70:CG71,CO70:CO71,CW70:CW71,DD70:DD71,DK70:DK71,DQ70:DQ71,DW70:DW71,ED70:ED71,EJ70:EJ71,EQ70:EQ71,EW70:EW71,FD70:FD71,FK70:FK71,FQ70:FQ71,FW70:FW71,GC70:GC71,GJ70:GJ71,GQ70:GQ71,GX70:GX71)</f>
        <v>23021375</v>
      </c>
      <c r="K71" s="40">
        <f t="shared" ref="K71" si="103">SUM(AB70:AB71,AJ70,AJ71,BZ70:BZ71,CH70:CH71,CP70:CP71,CX70:CX71,DE70:DE71,DX70:DX71,EK70:EK71,EX70:EX71,FE70:FE71,GD70:GD71,GK70:GK71,GR70:GR71,GY70:GY71)</f>
        <v>150258121.25</v>
      </c>
      <c r="L71" s="40">
        <f>SUM(AK70,AK71,BA70:BA71,BI70:BI71,BQ70:BQ71,CA70:CA71,CI70:CI71,CQ70:CQ71)</f>
        <v>0</v>
      </c>
      <c r="M71" s="40">
        <f>SUM(I71:L71)</f>
        <v>382572614.5</v>
      </c>
      <c r="O71" s="84">
        <v>55700</v>
      </c>
      <c r="P71" s="84"/>
      <c r="Q71" s="84">
        <v>55685</v>
      </c>
      <c r="R71" s="40">
        <f t="shared" si="34"/>
        <v>140970000</v>
      </c>
      <c r="S71" s="40">
        <f t="shared" si="35"/>
        <v>11003850</v>
      </c>
      <c r="T71" s="40">
        <f t="shared" si="36"/>
        <v>0</v>
      </c>
      <c r="U71" s="40">
        <f t="shared" si="37"/>
        <v>0</v>
      </c>
      <c r="V71" s="40">
        <f t="shared" si="44"/>
        <v>151973850</v>
      </c>
      <c r="X71" s="84">
        <v>55685</v>
      </c>
      <c r="Y71" s="40"/>
      <c r="Z71" s="100"/>
      <c r="AA71" s="40"/>
      <c r="AB71" s="40"/>
      <c r="AC71" s="40"/>
      <c r="AD71" s="40">
        <f t="shared" si="3"/>
        <v>0</v>
      </c>
      <c r="AF71" s="84">
        <v>55685</v>
      </c>
      <c r="AG71" s="40">
        <v>139230000</v>
      </c>
      <c r="AH71" s="100">
        <v>0.04</v>
      </c>
      <c r="AI71" s="40">
        <f>(AG71*AH71)/2+AI72</f>
        <v>2784600</v>
      </c>
      <c r="AJ71" s="40">
        <v>0</v>
      </c>
      <c r="AK71" s="40"/>
      <c r="AL71" s="40">
        <f t="shared" si="4"/>
        <v>142014600</v>
      </c>
      <c r="AN71" s="84">
        <v>55685</v>
      </c>
      <c r="AO71" s="40"/>
      <c r="AP71" s="100"/>
      <c r="AQ71" s="40">
        <f t="shared" si="98"/>
        <v>0</v>
      </c>
      <c r="AR71" s="40">
        <v>0</v>
      </c>
      <c r="AS71" s="40"/>
      <c r="AT71" s="40">
        <f t="shared" ref="AT71:AT87" si="104">SUM(AO71,AQ71,AR71,AS71)</f>
        <v>0</v>
      </c>
      <c r="AV71" s="84">
        <v>55685</v>
      </c>
      <c r="AW71" s="40">
        <v>0</v>
      </c>
      <c r="AX71" s="100"/>
      <c r="AY71" s="40">
        <f t="shared" si="99"/>
        <v>0</v>
      </c>
      <c r="AZ71" s="40">
        <v>0</v>
      </c>
      <c r="BA71" s="40"/>
      <c r="BB71" s="40">
        <f t="shared" ref="BB71:BB87" si="105">SUM(AW71,AY71,AZ71,BA71)</f>
        <v>0</v>
      </c>
      <c r="BD71" s="84">
        <v>55685</v>
      </c>
      <c r="BE71" s="40">
        <v>0</v>
      </c>
      <c r="BF71" s="100"/>
      <c r="BG71" s="40">
        <f t="shared" si="8"/>
        <v>0</v>
      </c>
      <c r="BH71" s="40">
        <v>0</v>
      </c>
      <c r="BI71" s="40"/>
      <c r="BJ71" s="40">
        <f t="shared" si="48"/>
        <v>0</v>
      </c>
      <c r="BL71" s="84">
        <v>55685</v>
      </c>
      <c r="BM71" s="40">
        <v>0</v>
      </c>
      <c r="BN71" s="100"/>
      <c r="BO71" s="40">
        <f t="shared" si="42"/>
        <v>0</v>
      </c>
      <c r="BP71" s="40">
        <v>0</v>
      </c>
      <c r="BQ71" s="40"/>
      <c r="BR71" s="40">
        <f t="shared" si="49"/>
        <v>0</v>
      </c>
      <c r="BT71" s="84">
        <v>55685</v>
      </c>
      <c r="BU71" s="40"/>
      <c r="BV71" s="100"/>
      <c r="BW71" s="40"/>
      <c r="BX71" s="100"/>
      <c r="BY71" s="40">
        <f t="shared" si="94"/>
        <v>0</v>
      </c>
      <c r="BZ71" s="40"/>
      <c r="CA71" s="40"/>
      <c r="CB71" s="40">
        <f t="shared" ref="CB71:CB87" si="106">SUM(BU71,BW71,BY71,BZ71,CA71)</f>
        <v>0</v>
      </c>
      <c r="CD71" s="84">
        <v>55685</v>
      </c>
      <c r="CE71" s="40"/>
      <c r="CF71" s="40"/>
      <c r="CG71" s="40"/>
      <c r="CH71" s="40"/>
      <c r="CI71" s="40"/>
      <c r="CJ71" s="40">
        <f t="shared" si="100"/>
        <v>0</v>
      </c>
      <c r="CL71" s="84">
        <v>55685</v>
      </c>
      <c r="CM71" s="40">
        <v>0</v>
      </c>
      <c r="CO71" s="40">
        <v>4750125</v>
      </c>
      <c r="CP71" s="40">
        <v>0</v>
      </c>
      <c r="CQ71" s="40"/>
      <c r="CR71" s="40">
        <f t="shared" ref="CR71:CR87" si="107">SUM(CM71,CO71,CP71,CQ71)</f>
        <v>4750125</v>
      </c>
      <c r="CT71" s="84">
        <v>55685</v>
      </c>
      <c r="CU71" s="40">
        <v>0</v>
      </c>
      <c r="CV71" s="100"/>
      <c r="CW71" s="40">
        <v>0</v>
      </c>
      <c r="CX71" s="40">
        <v>0</v>
      </c>
      <c r="CY71" s="40">
        <f t="shared" ref="CY71:CY87" si="108">SUM(CU71,CW71,CX71)</f>
        <v>0</v>
      </c>
      <c r="DA71" s="84">
        <v>55685</v>
      </c>
      <c r="DB71" s="40">
        <v>0</v>
      </c>
      <c r="DC71" s="40"/>
      <c r="DD71" s="40">
        <v>3425625</v>
      </c>
      <c r="DE71" s="40">
        <v>0</v>
      </c>
      <c r="DF71" s="40">
        <f t="shared" ref="DF71:DF87" si="109">SUM(DB71,DD71,DE71)</f>
        <v>3425625</v>
      </c>
      <c r="DH71" s="84">
        <v>55685</v>
      </c>
      <c r="DI71" s="40">
        <v>1740000</v>
      </c>
      <c r="DJ71" s="100">
        <v>0.05</v>
      </c>
      <c r="DK71" s="40">
        <v>43500</v>
      </c>
      <c r="DL71" s="40">
        <f t="shared" ref="DL71:DL87" si="110">SUM(DI71,DK71)</f>
        <v>1783500</v>
      </c>
      <c r="DN71" s="84">
        <v>55685</v>
      </c>
      <c r="DR71" s="40">
        <f t="shared" ref="DR71:DR87" si="111">SUM(DO71,DQ71)</f>
        <v>0</v>
      </c>
      <c r="DT71" s="84">
        <v>55685</v>
      </c>
      <c r="DU71" s="40">
        <v>0</v>
      </c>
      <c r="DV71" s="86"/>
      <c r="DW71" s="40"/>
      <c r="DX71" s="40">
        <v>0</v>
      </c>
      <c r="DY71" s="40">
        <f t="shared" si="92"/>
        <v>0</v>
      </c>
      <c r="EA71" s="84">
        <v>55685</v>
      </c>
      <c r="EG71" s="84">
        <v>55685</v>
      </c>
      <c r="EH71" s="40"/>
      <c r="EI71" s="40"/>
      <c r="EL71" s="40">
        <f t="shared" ref="EL71:EL87" si="112">SUM(EH71,EJ71,EK71)</f>
        <v>0</v>
      </c>
      <c r="EN71" s="84">
        <v>55685</v>
      </c>
      <c r="ER71" s="40">
        <f t="shared" ref="ER71:ER87" si="113">SUM(EO71,EQ71)</f>
        <v>0</v>
      </c>
      <c r="ET71" s="84">
        <v>55685</v>
      </c>
      <c r="EY71" s="40">
        <f t="shared" ref="EY71:EY87" si="114">SUM(EU71,EW71,EX71)</f>
        <v>0</v>
      </c>
      <c r="FA71" s="84">
        <v>55685</v>
      </c>
      <c r="FF71" s="40">
        <f t="shared" si="93"/>
        <v>0</v>
      </c>
      <c r="FH71" s="84">
        <v>55685</v>
      </c>
      <c r="FN71" s="84">
        <v>55685</v>
      </c>
      <c r="FR71" s="40">
        <f t="shared" ref="FR71:FR87" si="115">SUM(FO71,FQ71)</f>
        <v>0</v>
      </c>
      <c r="FT71" s="84">
        <v>55685</v>
      </c>
      <c r="FX71" s="40">
        <f t="shared" ref="FX71:FX87" si="116">SUM(FU71,FW71)</f>
        <v>0</v>
      </c>
      <c r="FZ71" s="84">
        <v>55685</v>
      </c>
      <c r="GE71" s="40">
        <f t="shared" ref="GE71:GE87" si="117">SUM(GA71,GC71,GD71)</f>
        <v>0</v>
      </c>
      <c r="GG71" s="84">
        <v>55685</v>
      </c>
      <c r="GL71" s="40">
        <f t="shared" ref="GL71:GL87" si="118">SUM(GH71,GJ71,GK71)</f>
        <v>0</v>
      </c>
      <c r="GN71" s="84">
        <v>55685</v>
      </c>
      <c r="GS71" s="40">
        <f t="shared" ref="GS71:GS87" si="119">SUM(GO71,GQ71,GR71)</f>
        <v>0</v>
      </c>
      <c r="GU71" s="84">
        <v>55685</v>
      </c>
      <c r="GZ71" s="40">
        <f t="shared" ref="GZ71:GZ87" si="120">SUM(GV71,GX71,GY71)</f>
        <v>0</v>
      </c>
    </row>
    <row r="72" spans="6:208" x14ac:dyDescent="0.25">
      <c r="F72" s="84">
        <v>55884</v>
      </c>
      <c r="G72" s="84"/>
      <c r="H72" s="84">
        <v>55868</v>
      </c>
      <c r="I72" s="40"/>
      <c r="O72" s="84">
        <v>55884</v>
      </c>
      <c r="P72" s="84"/>
      <c r="Q72" s="84">
        <v>55868</v>
      </c>
      <c r="R72" s="40">
        <f t="shared" si="34"/>
        <v>24777137.699999999</v>
      </c>
      <c r="S72" s="40">
        <f t="shared" si="35"/>
        <v>8175750</v>
      </c>
      <c r="T72" s="40">
        <f t="shared" si="36"/>
        <v>176794160.5</v>
      </c>
      <c r="U72" s="40">
        <f t="shared" si="37"/>
        <v>0</v>
      </c>
      <c r="V72" s="40">
        <f t="shared" ref="V72:V87" si="121">SUM(R72:U72)</f>
        <v>209747048.19999999</v>
      </c>
      <c r="X72" s="84">
        <v>55868</v>
      </c>
      <c r="Y72" s="40"/>
      <c r="Z72" s="100"/>
      <c r="AA72" s="40"/>
      <c r="AB72" s="40"/>
      <c r="AC72" s="40"/>
      <c r="AD72" s="40">
        <f t="shared" si="3"/>
        <v>0</v>
      </c>
      <c r="AF72" s="84">
        <v>55868</v>
      </c>
      <c r="AG72" s="40"/>
      <c r="AH72" s="100"/>
      <c r="AI72" s="40">
        <f t="shared" ref="AI72:AI86" si="122">AG72*AH72/2+AI73</f>
        <v>0</v>
      </c>
      <c r="AJ72" s="40">
        <v>0</v>
      </c>
      <c r="AK72" s="40"/>
      <c r="AL72" s="40">
        <f t="shared" si="4"/>
        <v>0</v>
      </c>
      <c r="AN72" s="84">
        <v>55868</v>
      </c>
      <c r="AO72" s="40"/>
      <c r="AP72" s="100"/>
      <c r="AQ72" s="40">
        <f t="shared" si="98"/>
        <v>0</v>
      </c>
      <c r="AR72" s="40">
        <v>0</v>
      </c>
      <c r="AS72" s="40"/>
      <c r="AT72" s="40">
        <f t="shared" si="104"/>
        <v>0</v>
      </c>
      <c r="AV72" s="84">
        <v>55868</v>
      </c>
      <c r="AW72" s="40">
        <v>0</v>
      </c>
      <c r="AX72" s="100"/>
      <c r="AY72" s="40">
        <f t="shared" si="99"/>
        <v>0</v>
      </c>
      <c r="AZ72" s="40">
        <v>0</v>
      </c>
      <c r="BA72" s="40"/>
      <c r="BB72" s="40">
        <f t="shared" si="105"/>
        <v>0</v>
      </c>
      <c r="BD72" s="84">
        <v>55868</v>
      </c>
      <c r="BE72" s="40">
        <v>0</v>
      </c>
      <c r="BF72" s="100"/>
      <c r="BG72" s="40">
        <f t="shared" si="8"/>
        <v>0</v>
      </c>
      <c r="BH72" s="40">
        <v>0</v>
      </c>
      <c r="BI72" s="40"/>
      <c r="BJ72" s="40">
        <f t="shared" ref="BJ72:BJ87" si="123">SUM(BE72,BG72,BH72,BI72)</f>
        <v>0</v>
      </c>
      <c r="BL72" s="84">
        <v>55868</v>
      </c>
      <c r="BM72" s="40">
        <v>0</v>
      </c>
      <c r="BN72" s="100"/>
      <c r="BO72" s="40">
        <f t="shared" si="42"/>
        <v>0</v>
      </c>
      <c r="BP72" s="40">
        <v>0</v>
      </c>
      <c r="BQ72" s="40"/>
      <c r="BR72" s="40">
        <f t="shared" ref="BR72:BR87" si="124">SUM(BM72,BO72,BP72,BQ72)</f>
        <v>0</v>
      </c>
      <c r="BT72" s="84">
        <v>55868</v>
      </c>
      <c r="BU72" s="40"/>
      <c r="BV72" s="100"/>
      <c r="BW72" s="40"/>
      <c r="BX72" s="100"/>
      <c r="BY72" s="40">
        <f t="shared" si="94"/>
        <v>0</v>
      </c>
      <c r="BZ72" s="40"/>
      <c r="CA72" s="40"/>
      <c r="CB72" s="40">
        <f t="shared" si="106"/>
        <v>0</v>
      </c>
      <c r="CD72" s="84">
        <v>55868</v>
      </c>
      <c r="CE72" s="40"/>
      <c r="CF72" s="40"/>
      <c r="CG72" s="40"/>
      <c r="CH72" s="40"/>
      <c r="CI72" s="40"/>
      <c r="CJ72" s="40">
        <f t="shared" si="100"/>
        <v>0</v>
      </c>
      <c r="CL72" s="84">
        <v>55868</v>
      </c>
      <c r="CM72" s="40">
        <v>223637.7</v>
      </c>
      <c r="CN72" s="100">
        <v>5.2499999999999998E-2</v>
      </c>
      <c r="CO72" s="40">
        <v>4750125</v>
      </c>
      <c r="CP72" s="40">
        <v>1149960.5</v>
      </c>
      <c r="CQ72" s="40"/>
      <c r="CR72" s="40">
        <f t="shared" si="107"/>
        <v>6123723.2000000002</v>
      </c>
      <c r="CT72" s="84">
        <v>55868</v>
      </c>
      <c r="CU72" s="40">
        <v>733950</v>
      </c>
      <c r="CV72" s="100">
        <v>5.2499999999999998E-2</v>
      </c>
      <c r="CW72" s="40">
        <v>0</v>
      </c>
      <c r="CX72" s="40">
        <v>3773750</v>
      </c>
      <c r="CY72" s="40">
        <f t="shared" si="108"/>
        <v>4507700</v>
      </c>
      <c r="DA72" s="84">
        <v>55868</v>
      </c>
      <c r="DB72" s="40">
        <v>23819550</v>
      </c>
      <c r="DC72" s="83" t="s">
        <v>86</v>
      </c>
      <c r="DD72" s="40">
        <v>3425625</v>
      </c>
      <c r="DE72" s="40">
        <v>171870450</v>
      </c>
      <c r="DF72" s="40">
        <f t="shared" si="109"/>
        <v>199115625</v>
      </c>
      <c r="DH72" s="84">
        <v>55868</v>
      </c>
      <c r="DI72" s="40">
        <v>0</v>
      </c>
      <c r="DJ72" s="40"/>
      <c r="DK72" s="40">
        <v>0</v>
      </c>
      <c r="DL72" s="40">
        <f t="shared" si="110"/>
        <v>0</v>
      </c>
      <c r="DN72" s="84">
        <v>55868</v>
      </c>
      <c r="DR72" s="40">
        <f t="shared" si="111"/>
        <v>0</v>
      </c>
      <c r="DT72" s="84">
        <v>55868</v>
      </c>
      <c r="DU72" s="40"/>
      <c r="DV72" s="86"/>
      <c r="DW72" s="40"/>
      <c r="DX72" s="40"/>
      <c r="DY72" s="40">
        <f t="shared" si="92"/>
        <v>0</v>
      </c>
      <c r="EA72" s="84">
        <v>55868</v>
      </c>
      <c r="EC72" s="86"/>
      <c r="EG72" s="84">
        <v>55868</v>
      </c>
      <c r="EH72" s="40"/>
      <c r="EI72" s="86"/>
      <c r="EJ72" s="40"/>
      <c r="EL72" s="40">
        <f t="shared" si="112"/>
        <v>0</v>
      </c>
      <c r="EN72" s="84">
        <v>55868</v>
      </c>
      <c r="EO72" s="40"/>
      <c r="EP72" s="86"/>
      <c r="EQ72" s="40"/>
      <c r="ER72" s="40">
        <f t="shared" si="113"/>
        <v>0</v>
      </c>
      <c r="ET72" s="84">
        <v>55868</v>
      </c>
      <c r="EV72" s="86"/>
      <c r="EY72" s="40">
        <f t="shared" si="114"/>
        <v>0</v>
      </c>
      <c r="FA72" s="84">
        <v>55868</v>
      </c>
      <c r="FC72" s="86"/>
      <c r="FF72" s="40">
        <f t="shared" si="93"/>
        <v>0</v>
      </c>
      <c r="FH72" s="84">
        <v>55868</v>
      </c>
      <c r="FI72" s="66"/>
      <c r="FJ72" s="66"/>
      <c r="FK72" s="66"/>
      <c r="FL72" s="66"/>
      <c r="FN72" s="84">
        <v>55868</v>
      </c>
      <c r="FO72" s="66"/>
      <c r="FP72" s="66"/>
      <c r="FQ72" s="66"/>
      <c r="FR72" s="40">
        <f t="shared" si="115"/>
        <v>0</v>
      </c>
      <c r="FT72" s="84">
        <v>55868</v>
      </c>
      <c r="FU72" s="66"/>
      <c r="FV72" s="66"/>
      <c r="FW72" s="66"/>
      <c r="FX72" s="40">
        <f t="shared" si="116"/>
        <v>0</v>
      </c>
      <c r="FZ72" s="84">
        <v>55868</v>
      </c>
      <c r="GA72" s="66"/>
      <c r="GB72" s="66"/>
      <c r="GC72" s="66"/>
      <c r="GD72" s="66"/>
      <c r="GE72" s="40">
        <f t="shared" si="117"/>
        <v>0</v>
      </c>
      <c r="GG72" s="84">
        <v>55868</v>
      </c>
      <c r="GH72" s="66"/>
      <c r="GI72" s="66"/>
      <c r="GJ72" s="66"/>
      <c r="GK72" s="66"/>
      <c r="GL72" s="40">
        <f t="shared" si="118"/>
        <v>0</v>
      </c>
      <c r="GN72" s="84">
        <v>55868</v>
      </c>
      <c r="GO72" s="66"/>
      <c r="GP72" s="66"/>
      <c r="GQ72" s="66"/>
      <c r="GR72" s="66"/>
      <c r="GS72" s="40">
        <f t="shared" si="119"/>
        <v>0</v>
      </c>
      <c r="GU72" s="84">
        <v>55868</v>
      </c>
      <c r="GV72" s="66"/>
      <c r="GW72" s="66"/>
      <c r="GX72" s="66"/>
      <c r="GY72" s="66"/>
      <c r="GZ72" s="40">
        <f t="shared" si="120"/>
        <v>0</v>
      </c>
    </row>
    <row r="73" spans="6:208" x14ac:dyDescent="0.25">
      <c r="F73" s="84">
        <v>56065</v>
      </c>
      <c r="G73" s="84"/>
      <c r="H73" s="84">
        <v>56050</v>
      </c>
      <c r="I73" s="40">
        <f t="shared" ref="I73" si="125">SUM(Y72:Y73,AG72:AG73,AO72:AO73,AW72:AW73,BE72:BE73,BM72:BM73,BU72:BU73,BW72:BW73,CE72:CE73,CM72:CM73,CU72:CU73,DB72:DB73,DI72:DI73,DO72:DO73,DU72:DU73,EB72:EB73,EH72:EH73,EO72:EO73,EU72:EU73,FB72:FB73,FI72:FI73,FO72:FO73,FU72:FU73,GA72:GA73,GH72:GH73,GO72:GO73,GV72:GV73)</f>
        <v>154112137.69999999</v>
      </c>
      <c r="J73" s="40">
        <f t="shared" ref="J73" si="126">SUM(AA72:AA73,AI72:AI73,AQ72:AQ73,AY72:AY73,BG72:BG73,BO72:BO73,BY72:BY73,CG72:CG73,CO72:CO73,CW72:CW73,DD72:DD73,DK72:DK73,DQ72:DQ73,DW72:DW73,ED72:ED73,EJ72:EJ73,EQ72:EQ73,EW72:EW73,FD72:FD73,FK72:FK73,FQ72:FQ73,FW72:FW73,GC72:GC73,GJ72:GJ73,GQ72:GQ73,GX72:GX73)</f>
        <v>16334250</v>
      </c>
      <c r="K73" s="40">
        <f t="shared" ref="K73" si="127">SUM(AB72:AB73,AJ72,AJ73,BZ72:BZ73,CH72:CH73,CP72:CP73,CX72:CX73,DE72:DE73,DX72:DX73,EK72:EK73,EX72:EX73,FE72:FE73,GD72:GD73,GK72:GK73,GR72:GR73,GY72:GY73)</f>
        <v>176794160.5</v>
      </c>
      <c r="L73" s="40">
        <f>SUM(AK72,AK73,BA72:BA73,BI72:BI73,BQ72:BQ73,CA72:CA73,CI72:CI73,CQ72:CQ73)</f>
        <v>0</v>
      </c>
      <c r="M73" s="40">
        <f>SUM(I73:L73)</f>
        <v>347240548.19999999</v>
      </c>
      <c r="O73" s="84">
        <v>56065</v>
      </c>
      <c r="P73" s="84"/>
      <c r="Q73" s="84">
        <v>56050</v>
      </c>
      <c r="R73" s="40">
        <f t="shared" si="34"/>
        <v>129335000</v>
      </c>
      <c r="S73" s="40">
        <f t="shared" si="35"/>
        <v>8158500</v>
      </c>
      <c r="T73" s="40">
        <f t="shared" si="36"/>
        <v>0</v>
      </c>
      <c r="U73" s="40">
        <f t="shared" si="37"/>
        <v>0</v>
      </c>
      <c r="V73" s="40">
        <f t="shared" si="121"/>
        <v>137493500</v>
      </c>
      <c r="X73" s="84">
        <v>56050</v>
      </c>
      <c r="Y73" s="40"/>
      <c r="Z73" s="100"/>
      <c r="AA73" s="40"/>
      <c r="AB73" s="40"/>
      <c r="AC73" s="40"/>
      <c r="AD73" s="40">
        <f t="shared" si="3"/>
        <v>0</v>
      </c>
      <c r="AF73" s="84">
        <v>56050</v>
      </c>
      <c r="AG73" s="40"/>
      <c r="AH73" s="100"/>
      <c r="AI73" s="40">
        <f t="shared" si="122"/>
        <v>0</v>
      </c>
      <c r="AJ73" s="40">
        <v>0</v>
      </c>
      <c r="AK73" s="40"/>
      <c r="AL73" s="40">
        <f t="shared" si="4"/>
        <v>0</v>
      </c>
      <c r="AN73" s="84">
        <v>56050</v>
      </c>
      <c r="AO73" s="40"/>
      <c r="AP73" s="100"/>
      <c r="AQ73" s="40">
        <f t="shared" si="98"/>
        <v>0</v>
      </c>
      <c r="AR73" s="40">
        <v>0</v>
      </c>
      <c r="AS73" s="40"/>
      <c r="AT73" s="40">
        <f t="shared" si="104"/>
        <v>0</v>
      </c>
      <c r="AV73" s="84">
        <v>56050</v>
      </c>
      <c r="AW73" s="40">
        <v>0</v>
      </c>
      <c r="AX73" s="100"/>
      <c r="AY73" s="40">
        <f t="shared" si="99"/>
        <v>0</v>
      </c>
      <c r="AZ73" s="40">
        <v>0</v>
      </c>
      <c r="BA73" s="40"/>
      <c r="BB73" s="40">
        <f t="shared" si="105"/>
        <v>0</v>
      </c>
      <c r="BD73" s="84">
        <v>56050</v>
      </c>
      <c r="BE73" s="40">
        <v>0</v>
      </c>
      <c r="BF73" s="100"/>
      <c r="BG73" s="40">
        <f t="shared" si="8"/>
        <v>0</v>
      </c>
      <c r="BH73" s="40">
        <v>0</v>
      </c>
      <c r="BI73" s="40"/>
      <c r="BJ73" s="40">
        <f t="shared" si="123"/>
        <v>0</v>
      </c>
      <c r="BL73" s="84">
        <v>56050</v>
      </c>
      <c r="BM73" s="40">
        <v>0</v>
      </c>
      <c r="BN73" s="100"/>
      <c r="BO73" s="40">
        <f t="shared" si="42"/>
        <v>0</v>
      </c>
      <c r="BP73" s="40">
        <v>0</v>
      </c>
      <c r="BQ73" s="40"/>
      <c r="BR73" s="40">
        <f t="shared" si="124"/>
        <v>0</v>
      </c>
      <c r="BT73" s="84">
        <v>56050</v>
      </c>
      <c r="BU73" s="40"/>
      <c r="BV73" s="100"/>
      <c r="BW73" s="40"/>
      <c r="BX73" s="100"/>
      <c r="BY73" s="40">
        <f t="shared" si="94"/>
        <v>0</v>
      </c>
      <c r="BZ73" s="40"/>
      <c r="CA73" s="40"/>
      <c r="CB73" s="40">
        <f t="shared" si="106"/>
        <v>0</v>
      </c>
      <c r="CD73" s="84">
        <v>56050</v>
      </c>
      <c r="CE73" s="40"/>
      <c r="CF73" s="40"/>
      <c r="CG73" s="40"/>
      <c r="CH73" s="40"/>
      <c r="CI73" s="40"/>
      <c r="CJ73" s="40">
        <f t="shared" si="100"/>
        <v>0</v>
      </c>
      <c r="CL73" s="84">
        <v>56050</v>
      </c>
      <c r="CM73" s="40">
        <v>0</v>
      </c>
      <c r="CO73" s="40">
        <v>4750125</v>
      </c>
      <c r="CP73" s="40">
        <v>0</v>
      </c>
      <c r="CQ73" s="40"/>
      <c r="CR73" s="40">
        <f t="shared" si="107"/>
        <v>4750125</v>
      </c>
      <c r="CT73" s="84">
        <v>56050</v>
      </c>
      <c r="CU73" s="40">
        <v>0</v>
      </c>
      <c r="CV73" s="100"/>
      <c r="CW73" s="40">
        <v>0</v>
      </c>
      <c r="CX73" s="40">
        <v>0</v>
      </c>
      <c r="CY73" s="40">
        <f t="shared" si="108"/>
        <v>0</v>
      </c>
      <c r="DA73" s="84">
        <v>56050</v>
      </c>
      <c r="DB73" s="40">
        <v>129335000</v>
      </c>
      <c r="DC73" s="83" t="s">
        <v>87</v>
      </c>
      <c r="DD73" s="40">
        <v>3408375</v>
      </c>
      <c r="DE73" s="40">
        <v>0</v>
      </c>
      <c r="DF73" s="40">
        <f t="shared" si="109"/>
        <v>132743375</v>
      </c>
      <c r="DH73" s="84">
        <v>56050</v>
      </c>
      <c r="DI73" s="40">
        <v>0</v>
      </c>
      <c r="DJ73" s="40"/>
      <c r="DK73" s="40">
        <v>0</v>
      </c>
      <c r="DL73" s="40">
        <f t="shared" si="110"/>
        <v>0</v>
      </c>
      <c r="DN73" s="84">
        <v>56050</v>
      </c>
      <c r="DR73" s="40">
        <f t="shared" si="111"/>
        <v>0</v>
      </c>
      <c r="DT73" s="84">
        <v>56050</v>
      </c>
      <c r="DU73" s="40"/>
      <c r="DV73" s="86"/>
      <c r="DW73" s="40"/>
      <c r="DX73" s="40"/>
      <c r="DY73" s="40">
        <f t="shared" si="92"/>
        <v>0</v>
      </c>
      <c r="EA73" s="84">
        <v>56050</v>
      </c>
      <c r="EC73" s="86"/>
      <c r="EG73" s="84">
        <v>56050</v>
      </c>
      <c r="EH73" s="40"/>
      <c r="EI73" s="86"/>
      <c r="EJ73" s="40"/>
      <c r="EL73" s="40">
        <f t="shared" si="112"/>
        <v>0</v>
      </c>
      <c r="EN73" s="84">
        <v>56050</v>
      </c>
      <c r="EO73" s="40"/>
      <c r="EP73" s="86"/>
      <c r="EQ73" s="40"/>
      <c r="ER73" s="40">
        <f t="shared" si="113"/>
        <v>0</v>
      </c>
      <c r="ET73" s="84">
        <v>56050</v>
      </c>
      <c r="EV73" s="86"/>
      <c r="EY73" s="40">
        <f t="shared" si="114"/>
        <v>0</v>
      </c>
      <c r="FA73" s="84">
        <v>56050</v>
      </c>
      <c r="FC73" s="86"/>
      <c r="FF73" s="40">
        <f t="shared" si="93"/>
        <v>0</v>
      </c>
      <c r="FH73" s="84">
        <v>56050</v>
      </c>
      <c r="FI73" s="66"/>
      <c r="FJ73" s="66"/>
      <c r="FK73" s="66"/>
      <c r="FL73" s="66"/>
      <c r="FN73" s="84">
        <v>56050</v>
      </c>
      <c r="FO73" s="66"/>
      <c r="FP73" s="66"/>
      <c r="FQ73" s="66"/>
      <c r="FR73" s="40">
        <f t="shared" si="115"/>
        <v>0</v>
      </c>
      <c r="FT73" s="84">
        <v>56050</v>
      </c>
      <c r="FU73" s="66"/>
      <c r="FV73" s="66"/>
      <c r="FW73" s="66"/>
      <c r="FX73" s="40">
        <f t="shared" si="116"/>
        <v>0</v>
      </c>
      <c r="FZ73" s="84">
        <v>56050</v>
      </c>
      <c r="GA73" s="66"/>
      <c r="GB73" s="66"/>
      <c r="GC73" s="66"/>
      <c r="GD73" s="66"/>
      <c r="GE73" s="40">
        <f t="shared" si="117"/>
        <v>0</v>
      </c>
      <c r="GG73" s="84">
        <v>56050</v>
      </c>
      <c r="GH73" s="66"/>
      <c r="GI73" s="66"/>
      <c r="GJ73" s="66"/>
      <c r="GK73" s="66"/>
      <c r="GL73" s="40">
        <f t="shared" si="118"/>
        <v>0</v>
      </c>
      <c r="GN73" s="84">
        <v>56050</v>
      </c>
      <c r="GO73" s="66"/>
      <c r="GP73" s="66"/>
      <c r="GQ73" s="66"/>
      <c r="GR73" s="66"/>
      <c r="GS73" s="40">
        <f t="shared" si="119"/>
        <v>0</v>
      </c>
      <c r="GU73" s="84">
        <v>56050</v>
      </c>
      <c r="GV73" s="66"/>
      <c r="GW73" s="66"/>
      <c r="GX73" s="66"/>
      <c r="GY73" s="66"/>
      <c r="GZ73" s="40">
        <f t="shared" si="120"/>
        <v>0</v>
      </c>
    </row>
    <row r="74" spans="6:208" x14ac:dyDescent="0.25">
      <c r="F74" s="84">
        <v>56249</v>
      </c>
      <c r="G74" s="84"/>
      <c r="H74" s="84">
        <v>56233</v>
      </c>
      <c r="I74" s="40"/>
      <c r="O74" s="84">
        <v>56249</v>
      </c>
      <c r="P74" s="84"/>
      <c r="Q74" s="84">
        <v>56233</v>
      </c>
      <c r="R74" s="40">
        <f t="shared" si="34"/>
        <v>32548480.649999999</v>
      </c>
      <c r="S74" s="40">
        <f t="shared" si="35"/>
        <v>4750125</v>
      </c>
      <c r="T74" s="40">
        <f t="shared" si="36"/>
        <v>177986684.5</v>
      </c>
      <c r="U74" s="40">
        <f t="shared" si="37"/>
        <v>0</v>
      </c>
      <c r="V74" s="40">
        <f t="shared" si="121"/>
        <v>215285290.15000001</v>
      </c>
      <c r="X74" s="84">
        <v>56233</v>
      </c>
      <c r="Y74" s="40"/>
      <c r="Z74" s="100"/>
      <c r="AA74" s="40"/>
      <c r="AB74" s="40"/>
      <c r="AC74" s="40"/>
      <c r="AD74" s="40">
        <f t="shared" ref="AD74:AD87" si="128">SUM(Y74,AA74,AB74,AC74)</f>
        <v>0</v>
      </c>
      <c r="AF74" s="84">
        <v>56233</v>
      </c>
      <c r="AG74" s="40"/>
      <c r="AH74" s="100"/>
      <c r="AI74" s="40">
        <f t="shared" si="122"/>
        <v>0</v>
      </c>
      <c r="AJ74" s="40">
        <v>0</v>
      </c>
      <c r="AK74" s="40"/>
      <c r="AL74" s="40">
        <f t="shared" ref="AL74:AL87" si="129">SUM(AG74,AI74,AJ74,AK74)</f>
        <v>0</v>
      </c>
      <c r="AN74" s="84">
        <v>56233</v>
      </c>
      <c r="AO74" s="40"/>
      <c r="AP74" s="100"/>
      <c r="AQ74" s="40">
        <f t="shared" si="98"/>
        <v>0</v>
      </c>
      <c r="AR74" s="40">
        <v>0</v>
      </c>
      <c r="AS74" s="40"/>
      <c r="AT74" s="40">
        <f t="shared" si="104"/>
        <v>0</v>
      </c>
      <c r="AV74" s="84">
        <v>56233</v>
      </c>
      <c r="AW74" s="40">
        <v>0</v>
      </c>
      <c r="AX74" s="100"/>
      <c r="AY74" s="40">
        <f t="shared" si="99"/>
        <v>0</v>
      </c>
      <c r="AZ74" s="40">
        <v>0</v>
      </c>
      <c r="BA74" s="40"/>
      <c r="BB74" s="40">
        <f t="shared" si="105"/>
        <v>0</v>
      </c>
      <c r="BD74" s="84">
        <v>56233</v>
      </c>
      <c r="BE74" s="40">
        <v>0</v>
      </c>
      <c r="BF74" s="100"/>
      <c r="BG74" s="40">
        <f t="shared" ref="BG74:BG87" si="130">ROUND(BE74*BF74/2+BG75,2)</f>
        <v>0</v>
      </c>
      <c r="BH74" s="40">
        <v>0</v>
      </c>
      <c r="BI74" s="40"/>
      <c r="BJ74" s="40">
        <f t="shared" si="123"/>
        <v>0</v>
      </c>
      <c r="BL74" s="84">
        <v>56233</v>
      </c>
      <c r="BM74" s="40">
        <v>0</v>
      </c>
      <c r="BN74" s="100"/>
      <c r="BO74" s="40">
        <f t="shared" ref="BO74:BO87" si="131">ROUND(BM74*BN74/2+BO75,2)</f>
        <v>0</v>
      </c>
      <c r="BP74" s="40">
        <v>0</v>
      </c>
      <c r="BQ74" s="40"/>
      <c r="BR74" s="40">
        <f t="shared" si="124"/>
        <v>0</v>
      </c>
      <c r="BT74" s="84">
        <v>56233</v>
      </c>
      <c r="BU74" s="40"/>
      <c r="BV74" s="100"/>
      <c r="BW74" s="40"/>
      <c r="BX74" s="100"/>
      <c r="BY74" s="40">
        <f t="shared" si="94"/>
        <v>0</v>
      </c>
      <c r="BZ74" s="40"/>
      <c r="CA74" s="40"/>
      <c r="CB74" s="40">
        <f t="shared" si="106"/>
        <v>0</v>
      </c>
      <c r="CD74" s="84">
        <v>56233</v>
      </c>
      <c r="CE74" s="40"/>
      <c r="CF74" s="40"/>
      <c r="CG74" s="40"/>
      <c r="CH74" s="40"/>
      <c r="CI74" s="40"/>
      <c r="CJ74" s="40">
        <f t="shared" si="100"/>
        <v>0</v>
      </c>
      <c r="CL74" s="84">
        <v>56233</v>
      </c>
      <c r="CM74" s="40">
        <v>0</v>
      </c>
      <c r="CO74" s="40">
        <v>4750125</v>
      </c>
      <c r="CP74" s="40">
        <v>0</v>
      </c>
      <c r="CQ74" s="40"/>
      <c r="CR74" s="40">
        <f t="shared" si="107"/>
        <v>4750125</v>
      </c>
      <c r="CT74" s="84">
        <v>56233</v>
      </c>
      <c r="CU74" s="40">
        <v>32548480.649999999</v>
      </c>
      <c r="CV74" s="100">
        <v>5.2499999999999998E-2</v>
      </c>
      <c r="CW74" s="40">
        <v>0</v>
      </c>
      <c r="CX74" s="40">
        <v>177986684.5</v>
      </c>
      <c r="CY74" s="40">
        <f t="shared" si="108"/>
        <v>210535165.15000001</v>
      </c>
      <c r="DA74" s="84">
        <v>56233</v>
      </c>
      <c r="DB74" s="40"/>
      <c r="DC74" s="40"/>
      <c r="DD74" s="40"/>
      <c r="DE74" s="40"/>
      <c r="DF74" s="40">
        <f t="shared" si="109"/>
        <v>0</v>
      </c>
      <c r="DH74" s="84">
        <v>56233</v>
      </c>
      <c r="DJ74" s="40"/>
      <c r="DL74" s="40">
        <f t="shared" si="110"/>
        <v>0</v>
      </c>
      <c r="DN74" s="84">
        <v>56233</v>
      </c>
      <c r="DR74" s="40">
        <f t="shared" si="111"/>
        <v>0</v>
      </c>
      <c r="DT74" s="84">
        <v>56233</v>
      </c>
      <c r="DU74" s="40"/>
      <c r="DV74" s="86"/>
      <c r="DW74" s="40"/>
      <c r="DX74" s="40"/>
      <c r="DY74" s="40">
        <f t="shared" si="92"/>
        <v>0</v>
      </c>
      <c r="EA74" s="84">
        <v>56233</v>
      </c>
      <c r="EC74" s="86"/>
      <c r="EG74" s="84">
        <v>56233</v>
      </c>
      <c r="EH74" s="40"/>
      <c r="EI74" s="86"/>
      <c r="EJ74" s="40"/>
      <c r="EL74" s="40">
        <f t="shared" si="112"/>
        <v>0</v>
      </c>
      <c r="EN74" s="84">
        <v>56233</v>
      </c>
      <c r="EO74" s="40"/>
      <c r="EP74" s="86"/>
      <c r="EQ74" s="40"/>
      <c r="ER74" s="40">
        <f t="shared" si="113"/>
        <v>0</v>
      </c>
      <c r="ET74" s="84">
        <v>56233</v>
      </c>
      <c r="EV74" s="86"/>
      <c r="EY74" s="40">
        <f t="shared" si="114"/>
        <v>0</v>
      </c>
      <c r="FA74" s="84">
        <v>56233</v>
      </c>
      <c r="FC74" s="86"/>
      <c r="FF74" s="40">
        <f t="shared" si="93"/>
        <v>0</v>
      </c>
      <c r="FH74" s="84">
        <v>56233</v>
      </c>
      <c r="FI74" s="66"/>
      <c r="FJ74" s="66"/>
      <c r="FK74" s="66"/>
      <c r="FL74" s="66"/>
      <c r="FN74" s="84">
        <v>56233</v>
      </c>
      <c r="FO74" s="66"/>
      <c r="FP74" s="66"/>
      <c r="FQ74" s="66"/>
      <c r="FR74" s="40">
        <f t="shared" si="115"/>
        <v>0</v>
      </c>
      <c r="FT74" s="84">
        <v>56233</v>
      </c>
      <c r="FU74" s="66"/>
      <c r="FV74" s="66"/>
      <c r="FW74" s="66"/>
      <c r="FX74" s="40">
        <f t="shared" si="116"/>
        <v>0</v>
      </c>
      <c r="FZ74" s="84">
        <v>56233</v>
      </c>
      <c r="GA74" s="66"/>
      <c r="GB74" s="66"/>
      <c r="GC74" s="66"/>
      <c r="GD74" s="66"/>
      <c r="GE74" s="40">
        <f t="shared" si="117"/>
        <v>0</v>
      </c>
      <c r="GG74" s="84">
        <v>56233</v>
      </c>
      <c r="GH74" s="66"/>
      <c r="GI74" s="66"/>
      <c r="GJ74" s="66"/>
      <c r="GK74" s="66"/>
      <c r="GL74" s="40">
        <f t="shared" si="118"/>
        <v>0</v>
      </c>
      <c r="GN74" s="84">
        <v>56233</v>
      </c>
      <c r="GO74" s="66"/>
      <c r="GP74" s="66"/>
      <c r="GQ74" s="66"/>
      <c r="GR74" s="66"/>
      <c r="GS74" s="40">
        <f t="shared" si="119"/>
        <v>0</v>
      </c>
      <c r="GU74" s="84">
        <v>56233</v>
      </c>
      <c r="GV74" s="66"/>
      <c r="GW74" s="66"/>
      <c r="GX74" s="66"/>
      <c r="GY74" s="66"/>
      <c r="GZ74" s="40">
        <f t="shared" si="120"/>
        <v>0</v>
      </c>
    </row>
    <row r="75" spans="6:208" x14ac:dyDescent="0.25">
      <c r="F75" s="84">
        <v>56430</v>
      </c>
      <c r="G75" s="84"/>
      <c r="H75" s="84">
        <v>56415</v>
      </c>
      <c r="I75" s="40">
        <f t="shared" ref="I75" si="132">SUM(Y74:Y75,AG74:AG75,AO74:AO75,AW74:AW75,BE74:BE75,BM74:BM75,BU74:BU75,BW74:BW75,CE74:CE75,CM74:CM75,CU74:CU75,DB74:DB75,DI74:DI75,DO74:DO75,DU74:DU75,EB74:EB75,EH74:EH75,EO74:EO75,EU74:EU75,FB74:FB75,FI74:FI75,FO74:FO75,FU74:FU75,GA74:GA75,GH74:GH75,GO74:GO75,GV74:GV75)</f>
        <v>68697912.650000006</v>
      </c>
      <c r="J75" s="40">
        <f t="shared" ref="J75" si="133">SUM(AA74:AA75,AI74:AI75,AQ74:AQ75,AY74:AY75,BG74:BG75,BO74:BO75,BY74:BY75,CG74:CG75,CO74:CO75,CW74:CW75,DD74:DD75,DK74:DK75,DQ74:DQ75,DW74:DW75,ED74:ED75,EJ74:EJ75,EQ74:EQ75,EW74:EW75,FD74:FD75,FK74:FK75,FQ74:FQ75,FW74:FW75,GC74:GC75,GJ74:GJ75,GQ74:GQ75,GX74:GX75)</f>
        <v>9500250</v>
      </c>
      <c r="K75" s="40">
        <f t="shared" ref="K75" si="134">SUM(AB74:AB75,AJ74,AJ75,BZ74:BZ75,CH74:CH75,CP74:CP75,CX74:CX75,DE74:DE75,DX74:DX75,EK74:EK75,EX74:EX75,FE74:FE75,GD74:GD75,GK74:GK75,GR74:GR75,GY74:GY75)</f>
        <v>269045344.5</v>
      </c>
      <c r="L75" s="40">
        <f>SUM(AK74,AK75,BA74:BA75,BI74:BI75,BQ74:BQ75,CA74:CA75,CI74:CI75,CQ74:CQ75)</f>
        <v>0</v>
      </c>
      <c r="M75" s="40">
        <f>SUM(I75:L75)</f>
        <v>347243507.14999998</v>
      </c>
      <c r="O75" s="84">
        <v>56430</v>
      </c>
      <c r="P75" s="84"/>
      <c r="Q75" s="84">
        <v>56415</v>
      </c>
      <c r="R75" s="40">
        <f t="shared" si="34"/>
        <v>36149432</v>
      </c>
      <c r="S75" s="40">
        <f t="shared" si="35"/>
        <v>4750125</v>
      </c>
      <c r="T75" s="40">
        <f t="shared" si="36"/>
        <v>91058660</v>
      </c>
      <c r="U75" s="40">
        <f t="shared" si="37"/>
        <v>0</v>
      </c>
      <c r="V75" s="40">
        <f t="shared" si="121"/>
        <v>131958217</v>
      </c>
      <c r="X75" s="84">
        <v>56415</v>
      </c>
      <c r="Y75" s="40"/>
      <c r="Z75" s="134"/>
      <c r="AA75" s="40"/>
      <c r="AB75" s="40"/>
      <c r="AC75" s="40"/>
      <c r="AD75" s="40">
        <f t="shared" si="128"/>
        <v>0</v>
      </c>
      <c r="AF75" s="84">
        <v>56415</v>
      </c>
      <c r="AG75" s="40"/>
      <c r="AH75" s="134"/>
      <c r="AI75" s="40">
        <f t="shared" si="122"/>
        <v>0</v>
      </c>
      <c r="AJ75" s="40">
        <v>0</v>
      </c>
      <c r="AK75" s="40"/>
      <c r="AL75" s="40">
        <f t="shared" si="129"/>
        <v>0</v>
      </c>
      <c r="AN75" s="84">
        <v>56415</v>
      </c>
      <c r="AO75" s="40"/>
      <c r="AP75" s="134"/>
      <c r="AQ75" s="40">
        <f t="shared" si="98"/>
        <v>0</v>
      </c>
      <c r="AR75" s="40">
        <v>0</v>
      </c>
      <c r="AS75" s="40"/>
      <c r="AT75" s="40">
        <f t="shared" si="104"/>
        <v>0</v>
      </c>
      <c r="AV75" s="84">
        <v>56415</v>
      </c>
      <c r="AW75" s="40">
        <v>0</v>
      </c>
      <c r="AX75" s="134"/>
      <c r="AY75" s="40">
        <f t="shared" si="99"/>
        <v>0</v>
      </c>
      <c r="AZ75" s="40">
        <v>0</v>
      </c>
      <c r="BA75" s="40"/>
      <c r="BB75" s="40">
        <f t="shared" si="105"/>
        <v>0</v>
      </c>
      <c r="BD75" s="84">
        <v>56415</v>
      </c>
      <c r="BE75" s="40">
        <v>0</v>
      </c>
      <c r="BF75" s="134"/>
      <c r="BG75" s="40">
        <f t="shared" si="130"/>
        <v>0</v>
      </c>
      <c r="BH75" s="40">
        <v>0</v>
      </c>
      <c r="BI75" s="40"/>
      <c r="BJ75" s="40">
        <f t="shared" si="123"/>
        <v>0</v>
      </c>
      <c r="BL75" s="84">
        <v>56415</v>
      </c>
      <c r="BM75" s="40">
        <v>0</v>
      </c>
      <c r="BN75" s="134"/>
      <c r="BO75" s="40">
        <f t="shared" si="131"/>
        <v>0</v>
      </c>
      <c r="BP75" s="40">
        <v>0</v>
      </c>
      <c r="BQ75" s="40"/>
      <c r="BR75" s="40">
        <f t="shared" si="124"/>
        <v>0</v>
      </c>
      <c r="BT75" s="84">
        <v>56415</v>
      </c>
      <c r="BU75" s="40"/>
      <c r="BV75" s="100"/>
      <c r="BW75" s="40"/>
      <c r="BX75" s="100"/>
      <c r="BY75" s="40">
        <f t="shared" si="94"/>
        <v>0</v>
      </c>
      <c r="BZ75" s="40"/>
      <c r="CA75" s="40"/>
      <c r="CB75" s="40">
        <f t="shared" si="106"/>
        <v>0</v>
      </c>
      <c r="CD75" s="84">
        <v>56415</v>
      </c>
      <c r="CE75" s="40"/>
      <c r="CF75" s="40"/>
      <c r="CG75" s="40"/>
      <c r="CH75" s="40"/>
      <c r="CI75" s="40"/>
      <c r="CJ75" s="40">
        <f t="shared" si="100"/>
        <v>0</v>
      </c>
      <c r="CL75" s="84">
        <v>56415</v>
      </c>
      <c r="CM75" s="40">
        <v>33947582</v>
      </c>
      <c r="CN75" s="134" t="s">
        <v>88</v>
      </c>
      <c r="CO75" s="40">
        <v>4750125</v>
      </c>
      <c r="CP75" s="40">
        <v>78644210</v>
      </c>
      <c r="CQ75" s="40"/>
      <c r="CR75" s="40">
        <f t="shared" si="107"/>
        <v>117341917</v>
      </c>
      <c r="CT75" s="84">
        <v>56415</v>
      </c>
      <c r="CU75" s="40">
        <v>2201850</v>
      </c>
      <c r="CV75" s="100">
        <v>5.2499999999999998E-2</v>
      </c>
      <c r="CW75" s="40">
        <v>0</v>
      </c>
      <c r="CX75" s="40">
        <v>12414450</v>
      </c>
      <c r="CY75" s="40">
        <f t="shared" si="108"/>
        <v>14616300</v>
      </c>
      <c r="DA75" s="84">
        <v>56415</v>
      </c>
      <c r="DB75" s="40"/>
      <c r="DC75" s="40"/>
      <c r="DD75" s="40"/>
      <c r="DE75" s="40"/>
      <c r="DF75" s="40">
        <f t="shared" si="109"/>
        <v>0</v>
      </c>
      <c r="DH75" s="84">
        <v>56415</v>
      </c>
      <c r="DJ75" s="40"/>
      <c r="DL75" s="40">
        <f t="shared" si="110"/>
        <v>0</v>
      </c>
      <c r="DN75" s="84">
        <v>56415</v>
      </c>
      <c r="DR75" s="40">
        <f t="shared" si="111"/>
        <v>0</v>
      </c>
      <c r="DT75" s="84">
        <v>56415</v>
      </c>
      <c r="DU75" s="40"/>
      <c r="DV75" s="86"/>
      <c r="DW75" s="40"/>
      <c r="DX75" s="40"/>
      <c r="DY75" s="40">
        <f t="shared" si="92"/>
        <v>0</v>
      </c>
      <c r="EA75" s="84">
        <v>56415</v>
      </c>
      <c r="EC75" s="86"/>
      <c r="EG75" s="84">
        <v>56415</v>
      </c>
      <c r="EH75" s="40"/>
      <c r="EI75" s="86"/>
      <c r="EJ75" s="40"/>
      <c r="EL75" s="40">
        <f t="shared" si="112"/>
        <v>0</v>
      </c>
      <c r="EN75" s="84">
        <v>56415</v>
      </c>
      <c r="EO75" s="40"/>
      <c r="EP75" s="86"/>
      <c r="EQ75" s="40"/>
      <c r="ER75" s="40">
        <f t="shared" si="113"/>
        <v>0</v>
      </c>
      <c r="ET75" s="84">
        <v>56415</v>
      </c>
      <c r="EV75" s="86"/>
      <c r="EY75" s="40">
        <f t="shared" si="114"/>
        <v>0</v>
      </c>
      <c r="FA75" s="84">
        <v>56415</v>
      </c>
      <c r="FC75" s="86"/>
      <c r="FF75" s="40">
        <f t="shared" si="93"/>
        <v>0</v>
      </c>
      <c r="FH75" s="84">
        <v>56415</v>
      </c>
      <c r="FI75" s="66"/>
      <c r="FJ75" s="66"/>
      <c r="FK75" s="66"/>
      <c r="FL75" s="66"/>
      <c r="FN75" s="84">
        <v>56415</v>
      </c>
      <c r="FO75" s="66"/>
      <c r="FP75" s="66"/>
      <c r="FQ75" s="66"/>
      <c r="FR75" s="40">
        <f t="shared" si="115"/>
        <v>0</v>
      </c>
      <c r="FT75" s="84">
        <v>56415</v>
      </c>
      <c r="FU75" s="66"/>
      <c r="FV75" s="66"/>
      <c r="FW75" s="66"/>
      <c r="FX75" s="40">
        <f t="shared" si="116"/>
        <v>0</v>
      </c>
      <c r="FZ75" s="84">
        <v>56415</v>
      </c>
      <c r="GA75" s="66"/>
      <c r="GB75" s="66"/>
      <c r="GC75" s="66"/>
      <c r="GD75" s="66"/>
      <c r="GE75" s="40">
        <f t="shared" si="117"/>
        <v>0</v>
      </c>
      <c r="GG75" s="84">
        <v>56415</v>
      </c>
      <c r="GH75" s="66"/>
      <c r="GI75" s="66"/>
      <c r="GJ75" s="66"/>
      <c r="GK75" s="66"/>
      <c r="GL75" s="40">
        <f t="shared" si="118"/>
        <v>0</v>
      </c>
      <c r="GN75" s="84">
        <v>56415</v>
      </c>
      <c r="GO75" s="66"/>
      <c r="GP75" s="66"/>
      <c r="GQ75" s="66"/>
      <c r="GR75" s="66"/>
      <c r="GS75" s="40">
        <f t="shared" si="119"/>
        <v>0</v>
      </c>
      <c r="GU75" s="84">
        <v>56415</v>
      </c>
      <c r="GV75" s="66"/>
      <c r="GW75" s="66"/>
      <c r="GX75" s="66"/>
      <c r="GY75" s="66"/>
      <c r="GZ75" s="40">
        <f t="shared" si="120"/>
        <v>0</v>
      </c>
    </row>
    <row r="76" spans="6:208" x14ac:dyDescent="0.25">
      <c r="F76" s="84">
        <v>56614</v>
      </c>
      <c r="G76" s="84"/>
      <c r="H76" s="84">
        <v>56598</v>
      </c>
      <c r="I76" s="40"/>
      <c r="O76" s="84">
        <v>56614</v>
      </c>
      <c r="P76" s="84"/>
      <c r="Q76" s="84">
        <v>56598</v>
      </c>
      <c r="R76" s="40">
        <f t="shared" si="34"/>
        <v>30978571.5</v>
      </c>
      <c r="S76" s="40">
        <f t="shared" si="35"/>
        <v>4250125</v>
      </c>
      <c r="T76" s="40">
        <f t="shared" si="36"/>
        <v>180062062</v>
      </c>
      <c r="U76" s="40">
        <f t="shared" si="37"/>
        <v>0</v>
      </c>
      <c r="V76" s="40">
        <f t="shared" si="121"/>
        <v>215290758.5</v>
      </c>
      <c r="X76" s="84">
        <v>56598</v>
      </c>
      <c r="Y76" s="40"/>
      <c r="Z76" s="100"/>
      <c r="AA76" s="40"/>
      <c r="AB76" s="40"/>
      <c r="AC76" s="40"/>
      <c r="AD76" s="40">
        <f t="shared" si="128"/>
        <v>0</v>
      </c>
      <c r="AF76" s="84">
        <v>56598</v>
      </c>
      <c r="AG76" s="40"/>
      <c r="AH76" s="100"/>
      <c r="AI76" s="40">
        <f t="shared" si="122"/>
        <v>0</v>
      </c>
      <c r="AJ76" s="40">
        <v>0</v>
      </c>
      <c r="AK76" s="40"/>
      <c r="AL76" s="40">
        <f t="shared" si="129"/>
        <v>0</v>
      </c>
      <c r="AN76" s="84">
        <v>56598</v>
      </c>
      <c r="AO76" s="40"/>
      <c r="AP76" s="100"/>
      <c r="AQ76" s="40">
        <f t="shared" si="98"/>
        <v>0</v>
      </c>
      <c r="AR76" s="40">
        <v>0</v>
      </c>
      <c r="AS76" s="40"/>
      <c r="AT76" s="40">
        <f t="shared" si="104"/>
        <v>0</v>
      </c>
      <c r="AV76" s="84">
        <v>56598</v>
      </c>
      <c r="AW76" s="40">
        <v>0</v>
      </c>
      <c r="AX76" s="100"/>
      <c r="AY76" s="40">
        <f t="shared" si="99"/>
        <v>0</v>
      </c>
      <c r="AZ76" s="40">
        <v>0</v>
      </c>
      <c r="BA76" s="40"/>
      <c r="BB76" s="40">
        <f t="shared" si="105"/>
        <v>0</v>
      </c>
      <c r="BD76" s="84">
        <v>56598</v>
      </c>
      <c r="BE76" s="40">
        <v>0</v>
      </c>
      <c r="BF76" s="100"/>
      <c r="BG76" s="40">
        <f t="shared" si="130"/>
        <v>0</v>
      </c>
      <c r="BH76" s="40">
        <v>0</v>
      </c>
      <c r="BI76" s="40"/>
      <c r="BJ76" s="40">
        <f t="shared" si="123"/>
        <v>0</v>
      </c>
      <c r="BL76" s="84">
        <v>56598</v>
      </c>
      <c r="BM76" s="40">
        <v>0</v>
      </c>
      <c r="BN76" s="100"/>
      <c r="BO76" s="40">
        <f t="shared" si="131"/>
        <v>0</v>
      </c>
      <c r="BP76" s="40">
        <v>0</v>
      </c>
      <c r="BQ76" s="40"/>
      <c r="BR76" s="40">
        <f t="shared" si="124"/>
        <v>0</v>
      </c>
      <c r="BT76" s="84">
        <v>56598</v>
      </c>
      <c r="BU76" s="40"/>
      <c r="BV76" s="100"/>
      <c r="BW76" s="40"/>
      <c r="BX76" s="100"/>
      <c r="BY76" s="40">
        <f t="shared" si="94"/>
        <v>0</v>
      </c>
      <c r="BZ76" s="40"/>
      <c r="CA76" s="40"/>
      <c r="CB76" s="40">
        <f t="shared" si="106"/>
        <v>0</v>
      </c>
      <c r="CD76" s="84">
        <v>56598</v>
      </c>
      <c r="CE76" s="40"/>
      <c r="CF76" s="40"/>
      <c r="CG76" s="40"/>
      <c r="CH76" s="40"/>
      <c r="CI76" s="40"/>
      <c r="CJ76" s="40">
        <f t="shared" si="100"/>
        <v>0</v>
      </c>
      <c r="CL76" s="84">
        <v>56598</v>
      </c>
      <c r="CM76" s="40">
        <v>1558185.75</v>
      </c>
      <c r="CN76" s="100">
        <v>5.2499999999999998E-2</v>
      </c>
      <c r="CO76" s="40">
        <v>4250125</v>
      </c>
      <c r="CP76" s="40">
        <v>9057447.75</v>
      </c>
      <c r="CQ76" s="40"/>
      <c r="CR76" s="40">
        <f t="shared" si="107"/>
        <v>14865758.5</v>
      </c>
      <c r="CT76" s="84">
        <v>56598</v>
      </c>
      <c r="CU76" s="40">
        <v>29420385.75</v>
      </c>
      <c r="CV76" s="100">
        <v>5.2499999999999998E-2</v>
      </c>
      <c r="CW76" s="40">
        <v>0</v>
      </c>
      <c r="CX76" s="40">
        <v>171004614.25</v>
      </c>
      <c r="CY76" s="40">
        <f t="shared" si="108"/>
        <v>200425000</v>
      </c>
      <c r="DA76" s="84">
        <v>56598</v>
      </c>
      <c r="DB76" s="40"/>
      <c r="DC76" s="40"/>
      <c r="DD76" s="40"/>
      <c r="DE76" s="40"/>
      <c r="DF76" s="40">
        <f t="shared" si="109"/>
        <v>0</v>
      </c>
      <c r="DH76" s="84">
        <v>56598</v>
      </c>
      <c r="DJ76" s="40"/>
      <c r="DL76" s="40">
        <f t="shared" si="110"/>
        <v>0</v>
      </c>
      <c r="DN76" s="84">
        <v>56598</v>
      </c>
      <c r="DR76" s="40">
        <f t="shared" si="111"/>
        <v>0</v>
      </c>
      <c r="DT76" s="84">
        <v>56598</v>
      </c>
      <c r="DU76" s="40"/>
      <c r="DV76" s="86"/>
      <c r="DW76" s="40"/>
      <c r="DX76" s="40"/>
      <c r="DY76" s="40">
        <f t="shared" si="92"/>
        <v>0</v>
      </c>
      <c r="EA76" s="84">
        <v>56598</v>
      </c>
      <c r="EC76" s="86"/>
      <c r="EG76" s="84">
        <v>56598</v>
      </c>
      <c r="EH76" s="40"/>
      <c r="EI76" s="86"/>
      <c r="EJ76" s="40"/>
      <c r="EL76" s="40">
        <f t="shared" si="112"/>
        <v>0</v>
      </c>
      <c r="EN76" s="84">
        <v>56598</v>
      </c>
      <c r="EO76" s="40"/>
      <c r="EP76" s="86"/>
      <c r="EQ76" s="40"/>
      <c r="ER76" s="40">
        <f t="shared" si="113"/>
        <v>0</v>
      </c>
      <c r="ET76" s="84">
        <v>56598</v>
      </c>
      <c r="EV76" s="86"/>
      <c r="EY76" s="40">
        <f t="shared" si="114"/>
        <v>0</v>
      </c>
      <c r="FA76" s="84">
        <v>56598</v>
      </c>
      <c r="FC76" s="86"/>
      <c r="FF76" s="40">
        <f t="shared" si="93"/>
        <v>0</v>
      </c>
      <c r="FH76" s="84">
        <v>56598</v>
      </c>
      <c r="FI76" s="66"/>
      <c r="FJ76" s="66"/>
      <c r="FK76" s="66"/>
      <c r="FL76" s="66"/>
      <c r="FN76" s="84">
        <v>56598</v>
      </c>
      <c r="FO76" s="66"/>
      <c r="FP76" s="66"/>
      <c r="FQ76" s="66"/>
      <c r="FR76" s="40">
        <f t="shared" si="115"/>
        <v>0</v>
      </c>
      <c r="FT76" s="84">
        <v>56598</v>
      </c>
      <c r="FU76" s="66"/>
      <c r="FV76" s="66"/>
      <c r="FW76" s="66"/>
      <c r="FX76" s="40">
        <f t="shared" si="116"/>
        <v>0</v>
      </c>
      <c r="FZ76" s="84">
        <v>56598</v>
      </c>
      <c r="GA76" s="66"/>
      <c r="GB76" s="66"/>
      <c r="GC76" s="66"/>
      <c r="GD76" s="66"/>
      <c r="GE76" s="40">
        <f t="shared" si="117"/>
        <v>0</v>
      </c>
      <c r="GG76" s="84">
        <v>56598</v>
      </c>
      <c r="GH76" s="66"/>
      <c r="GI76" s="66"/>
      <c r="GJ76" s="66"/>
      <c r="GK76" s="66"/>
      <c r="GL76" s="40">
        <f t="shared" si="118"/>
        <v>0</v>
      </c>
      <c r="GN76" s="84">
        <v>56598</v>
      </c>
      <c r="GO76" s="66"/>
      <c r="GP76" s="66"/>
      <c r="GQ76" s="66"/>
      <c r="GR76" s="66"/>
      <c r="GS76" s="40">
        <f t="shared" si="119"/>
        <v>0</v>
      </c>
      <c r="GU76" s="84">
        <v>56598</v>
      </c>
      <c r="GV76" s="66"/>
      <c r="GW76" s="66"/>
      <c r="GX76" s="66"/>
      <c r="GY76" s="66"/>
      <c r="GZ76" s="40">
        <f t="shared" si="120"/>
        <v>0</v>
      </c>
    </row>
    <row r="77" spans="6:208" x14ac:dyDescent="0.25">
      <c r="F77" s="84">
        <v>56795</v>
      </c>
      <c r="G77" s="84"/>
      <c r="H77" s="84">
        <v>56780</v>
      </c>
      <c r="I77" s="40">
        <f t="shared" ref="I77" si="135">SUM(Y76:Y77,AG76:AG77,AO76:AO77,AW76:AW77,BE76:BE77,BM76:BM77,BU76:BU77,BW76:BW77,CE76:CE77,CM76:CM77,CU76:CU77,DB76:DB77,DI76:DI77,DO76:DO77,DU76:DU77,EB76:EB77,EH76:EH77,EO76:EO77,EU76:EU77,FB76:FB77,FI76:FI77,FO76:FO77,FU76:FU77,GA76:GA77,GH76:GH77,GO76:GO77,GV76:GV77)</f>
        <v>66383106.799999997</v>
      </c>
      <c r="J77" s="40">
        <f t="shared" ref="J77" si="136">SUM(AA76:AA77,AI76:AI77,AQ76:AQ77,AY76:AY77,BG76:BG77,BO76:BO77,BY76:BY77,CG76:CG77,CO76:CO77,CW76:CW77,DD76:DD77,DK76:DK77,DQ76:DQ77,DW76:DW77,ED76:ED77,EJ76:EJ77,EQ76:EQ77,EW76:EW77,FD76:FD77,FK76:FK77,FQ76:FQ77,FW76:FW77,GC76:GC77,GJ76:GJ77,GQ76:GQ77,GX76:GX77)</f>
        <v>8500250</v>
      </c>
      <c r="K77" s="40">
        <f t="shared" ref="K77" si="137">SUM(AB76:AB77,AJ76,AJ77,BZ76:BZ77,CH76:CH77,CP76:CP77,CX76:CX77,DE76:DE77,DX76:DX77,EK76:EK77,EX76:EX77,FE76:FE77,GD76:GD77,GK76:GK77,GR76:GR77,GY76:GY77)</f>
        <v>272361222.80000001</v>
      </c>
      <c r="L77" s="40">
        <f>SUM(AK76,AK77,BA76:BA77,BI76:BI77,BQ76:BQ77,CA76:CA77,CI76:CI77,CQ76:CQ77)</f>
        <v>0</v>
      </c>
      <c r="M77" s="40">
        <f>SUM(I77:L77)</f>
        <v>347244579.60000002</v>
      </c>
      <c r="O77" s="84">
        <v>56795</v>
      </c>
      <c r="P77" s="84"/>
      <c r="Q77" s="84">
        <v>56780</v>
      </c>
      <c r="R77" s="40">
        <f t="shared" ref="R77:R87" si="138">SUM(Y77,AG77,AO77,AW77,BE77,BM77,BU77,BW77,CE77,CM77,CU77,DB77,DI77,DO77,DU77,EB77,EH77,EO77,EU77,FB77,FI77,FO77,FU77,GA77,GH77,GO77,GV77)</f>
        <v>35404535.299999997</v>
      </c>
      <c r="S77" s="40">
        <f t="shared" ref="S77:S87" si="139">SUM(AA77,AI77,AQ77,AY77,BG77,BO77,BY77,CG77,CO77,CW77,DD77,DK77,DQ77,DW77,ED77,EJ77,EQ77,EW77,FD77,FK77,FQ77,FW77,GC77,GJ77,GQ77,GX77)</f>
        <v>4250125</v>
      </c>
      <c r="T77" s="40">
        <f t="shared" ref="T77:T87" si="140">SUM(AB77,AJ77,BZ77,CH77,CP77,CX77,DE77,DX77,EK77,EX77,FE77,GD77,GK77,GR77,GY77)</f>
        <v>92299160.799999997</v>
      </c>
      <c r="U77" s="40">
        <f t="shared" ref="U77:U87" si="141">SUM(AC77,AK77,BA77,BI77,BQ77,CA77,CI77,CQ77)</f>
        <v>0</v>
      </c>
      <c r="V77" s="40">
        <f t="shared" si="121"/>
        <v>131953821.09999999</v>
      </c>
      <c r="X77" s="84">
        <v>56780</v>
      </c>
      <c r="Y77" s="40"/>
      <c r="Z77" s="134"/>
      <c r="AA77" s="40"/>
      <c r="AB77" s="40"/>
      <c r="AC77" s="40"/>
      <c r="AD77" s="40">
        <f t="shared" si="128"/>
        <v>0</v>
      </c>
      <c r="AF77" s="84">
        <v>56780</v>
      </c>
      <c r="AG77" s="40"/>
      <c r="AH77" s="134"/>
      <c r="AI77" s="40">
        <f t="shared" si="122"/>
        <v>0</v>
      </c>
      <c r="AJ77" s="40">
        <v>0</v>
      </c>
      <c r="AK77" s="40"/>
      <c r="AL77" s="40">
        <f t="shared" si="129"/>
        <v>0</v>
      </c>
      <c r="AN77" s="84">
        <v>56780</v>
      </c>
      <c r="AO77" s="40"/>
      <c r="AP77" s="134"/>
      <c r="AQ77" s="40">
        <f t="shared" si="98"/>
        <v>0</v>
      </c>
      <c r="AR77" s="40">
        <v>0</v>
      </c>
      <c r="AS77" s="40"/>
      <c r="AT77" s="40">
        <f t="shared" si="104"/>
        <v>0</v>
      </c>
      <c r="AV77" s="84">
        <v>56780</v>
      </c>
      <c r="AW77" s="40">
        <v>0</v>
      </c>
      <c r="AX77" s="134"/>
      <c r="AY77" s="40">
        <f t="shared" si="99"/>
        <v>0</v>
      </c>
      <c r="AZ77" s="40">
        <v>0</v>
      </c>
      <c r="BA77" s="40"/>
      <c r="BB77" s="40">
        <f t="shared" si="105"/>
        <v>0</v>
      </c>
      <c r="BD77" s="84">
        <v>56780</v>
      </c>
      <c r="BE77" s="40">
        <v>0</v>
      </c>
      <c r="BF77" s="134"/>
      <c r="BG77" s="40">
        <f t="shared" si="130"/>
        <v>0</v>
      </c>
      <c r="BH77" s="40">
        <v>0</v>
      </c>
      <c r="BI77" s="40"/>
      <c r="BJ77" s="40">
        <f t="shared" si="123"/>
        <v>0</v>
      </c>
      <c r="BL77" s="84">
        <v>56780</v>
      </c>
      <c r="BM77" s="40">
        <v>0</v>
      </c>
      <c r="BN77" s="134"/>
      <c r="BO77" s="40">
        <f t="shared" si="131"/>
        <v>0</v>
      </c>
      <c r="BP77" s="40">
        <v>0</v>
      </c>
      <c r="BQ77" s="40"/>
      <c r="BR77" s="40">
        <f t="shared" si="124"/>
        <v>0</v>
      </c>
      <c r="BT77" s="84">
        <v>56780</v>
      </c>
      <c r="BU77" s="40"/>
      <c r="BV77" s="100"/>
      <c r="BW77" s="40"/>
      <c r="BX77" s="100"/>
      <c r="BY77" s="40">
        <f t="shared" si="94"/>
        <v>0</v>
      </c>
      <c r="BZ77" s="40"/>
      <c r="CA77" s="40"/>
      <c r="CB77" s="40">
        <f t="shared" si="106"/>
        <v>0</v>
      </c>
      <c r="CD77" s="84">
        <v>56780</v>
      </c>
      <c r="CE77" s="40"/>
      <c r="CF77" s="40"/>
      <c r="CG77" s="40"/>
      <c r="CH77" s="40"/>
      <c r="CI77" s="40"/>
      <c r="CJ77" s="40">
        <f t="shared" si="100"/>
        <v>0</v>
      </c>
      <c r="CL77" s="84">
        <v>56780</v>
      </c>
      <c r="CM77" s="40">
        <v>35404535.299999997</v>
      </c>
      <c r="CN77" s="134" t="s">
        <v>88</v>
      </c>
      <c r="CO77" s="40">
        <v>4250125</v>
      </c>
      <c r="CP77" s="40">
        <v>92299160.799999997</v>
      </c>
      <c r="CQ77" s="40"/>
      <c r="CR77" s="40">
        <f t="shared" si="107"/>
        <v>131953821.09999999</v>
      </c>
      <c r="CT77" s="84">
        <v>56780</v>
      </c>
      <c r="CU77" s="40">
        <v>0</v>
      </c>
      <c r="CV77" s="100"/>
      <c r="CW77" s="40">
        <v>0</v>
      </c>
      <c r="CX77" s="40">
        <v>0</v>
      </c>
      <c r="CY77" s="40">
        <f t="shared" si="108"/>
        <v>0</v>
      </c>
      <c r="DA77" s="84">
        <v>56780</v>
      </c>
      <c r="DB77" s="40"/>
      <c r="DC77" s="40"/>
      <c r="DD77" s="40"/>
      <c r="DE77" s="40"/>
      <c r="DF77" s="40">
        <f t="shared" si="109"/>
        <v>0</v>
      </c>
      <c r="DH77" s="84">
        <v>56780</v>
      </c>
      <c r="DJ77" s="40"/>
      <c r="DL77" s="40">
        <f t="shared" si="110"/>
        <v>0</v>
      </c>
      <c r="DN77" s="84">
        <v>56780</v>
      </c>
      <c r="DR77" s="40">
        <f t="shared" si="111"/>
        <v>0</v>
      </c>
      <c r="DT77" s="84">
        <v>56780</v>
      </c>
      <c r="DU77" s="40"/>
      <c r="DV77" s="86"/>
      <c r="DW77" s="40"/>
      <c r="DX77" s="40"/>
      <c r="DY77" s="40">
        <f t="shared" si="92"/>
        <v>0</v>
      </c>
      <c r="EA77" s="84">
        <v>56780</v>
      </c>
      <c r="EC77" s="86"/>
      <c r="EG77" s="84">
        <v>56780</v>
      </c>
      <c r="EH77" s="40"/>
      <c r="EI77" s="86"/>
      <c r="EJ77" s="40"/>
      <c r="EL77" s="40">
        <f t="shared" si="112"/>
        <v>0</v>
      </c>
      <c r="EN77" s="84">
        <v>56780</v>
      </c>
      <c r="EO77" s="40"/>
      <c r="EP77" s="86"/>
      <c r="EQ77" s="40"/>
      <c r="ER77" s="40">
        <f t="shared" si="113"/>
        <v>0</v>
      </c>
      <c r="ET77" s="84">
        <v>56780</v>
      </c>
      <c r="EV77" s="86"/>
      <c r="EY77" s="40">
        <f t="shared" si="114"/>
        <v>0</v>
      </c>
      <c r="FA77" s="84">
        <v>56780</v>
      </c>
      <c r="FC77" s="86"/>
      <c r="FF77" s="40">
        <f t="shared" si="93"/>
        <v>0</v>
      </c>
      <c r="FH77" s="84">
        <v>56780</v>
      </c>
      <c r="FI77" s="66"/>
      <c r="FJ77" s="66"/>
      <c r="FK77" s="66"/>
      <c r="FL77" s="66"/>
      <c r="FN77" s="84">
        <v>56780</v>
      </c>
      <c r="FO77" s="66"/>
      <c r="FP77" s="66"/>
      <c r="FQ77" s="66"/>
      <c r="FR77" s="40">
        <f t="shared" si="115"/>
        <v>0</v>
      </c>
      <c r="FT77" s="84">
        <v>56780</v>
      </c>
      <c r="FU77" s="66"/>
      <c r="FV77" s="66"/>
      <c r="FW77" s="66"/>
      <c r="FX77" s="40">
        <f t="shared" si="116"/>
        <v>0</v>
      </c>
      <c r="FZ77" s="84">
        <v>56780</v>
      </c>
      <c r="GA77" s="66"/>
      <c r="GB77" s="66"/>
      <c r="GC77" s="66"/>
      <c r="GD77" s="66"/>
      <c r="GE77" s="40">
        <f t="shared" si="117"/>
        <v>0</v>
      </c>
      <c r="GG77" s="84">
        <v>56780</v>
      </c>
      <c r="GH77" s="66"/>
      <c r="GI77" s="66"/>
      <c r="GJ77" s="66"/>
      <c r="GK77" s="66"/>
      <c r="GL77" s="40">
        <f t="shared" si="118"/>
        <v>0</v>
      </c>
      <c r="GN77" s="84">
        <v>56780</v>
      </c>
      <c r="GO77" s="66"/>
      <c r="GP77" s="66"/>
      <c r="GQ77" s="66"/>
      <c r="GR77" s="66"/>
      <c r="GS77" s="40">
        <f t="shared" si="119"/>
        <v>0</v>
      </c>
      <c r="GU77" s="84">
        <v>56780</v>
      </c>
      <c r="GV77" s="66"/>
      <c r="GW77" s="66"/>
      <c r="GX77" s="66"/>
      <c r="GY77" s="66"/>
      <c r="GZ77" s="40">
        <f t="shared" si="120"/>
        <v>0</v>
      </c>
    </row>
    <row r="78" spans="6:208" x14ac:dyDescent="0.25">
      <c r="F78" s="84">
        <v>56979</v>
      </c>
      <c r="G78" s="84"/>
      <c r="H78" s="84">
        <v>56963</v>
      </c>
      <c r="I78" s="40"/>
      <c r="O78" s="84">
        <v>56979</v>
      </c>
      <c r="P78" s="84"/>
      <c r="Q78" s="84">
        <v>56963</v>
      </c>
      <c r="R78" s="40">
        <f t="shared" si="138"/>
        <v>42944037.049999997</v>
      </c>
      <c r="S78" s="40">
        <f t="shared" si="139"/>
        <v>3750125</v>
      </c>
      <c r="T78" s="40">
        <f t="shared" si="140"/>
        <v>141683286.59999999</v>
      </c>
      <c r="U78" s="40">
        <f t="shared" si="141"/>
        <v>0</v>
      </c>
      <c r="V78" s="40">
        <f t="shared" si="121"/>
        <v>188377448.64999998</v>
      </c>
      <c r="X78" s="84">
        <v>56963</v>
      </c>
      <c r="Y78" s="40"/>
      <c r="Z78" s="134"/>
      <c r="AA78" s="40"/>
      <c r="AB78" s="40"/>
      <c r="AC78" s="40"/>
      <c r="AD78" s="40">
        <f t="shared" si="128"/>
        <v>0</v>
      </c>
      <c r="AF78" s="84">
        <v>56963</v>
      </c>
      <c r="AG78" s="40"/>
      <c r="AH78" s="134"/>
      <c r="AI78" s="40">
        <f t="shared" si="122"/>
        <v>0</v>
      </c>
      <c r="AJ78" s="40">
        <v>0</v>
      </c>
      <c r="AK78" s="40"/>
      <c r="AL78" s="40">
        <f t="shared" si="129"/>
        <v>0</v>
      </c>
      <c r="AN78" s="84">
        <v>56963</v>
      </c>
      <c r="AO78" s="40"/>
      <c r="AP78" s="134"/>
      <c r="AQ78" s="40">
        <f t="shared" si="98"/>
        <v>0</v>
      </c>
      <c r="AR78" s="40">
        <v>0</v>
      </c>
      <c r="AS78" s="40"/>
      <c r="AT78" s="40">
        <f t="shared" si="104"/>
        <v>0</v>
      </c>
      <c r="AV78" s="84">
        <v>56963</v>
      </c>
      <c r="AW78" s="40">
        <v>0</v>
      </c>
      <c r="AX78" s="134"/>
      <c r="AY78" s="40">
        <f t="shared" si="99"/>
        <v>0</v>
      </c>
      <c r="AZ78" s="40">
        <v>0</v>
      </c>
      <c r="BA78" s="40"/>
      <c r="BB78" s="40">
        <f t="shared" si="105"/>
        <v>0</v>
      </c>
      <c r="BD78" s="84">
        <v>56963</v>
      </c>
      <c r="BE78" s="40">
        <v>0</v>
      </c>
      <c r="BF78" s="134"/>
      <c r="BG78" s="40">
        <f t="shared" si="130"/>
        <v>0</v>
      </c>
      <c r="BH78" s="40">
        <v>0</v>
      </c>
      <c r="BI78" s="40"/>
      <c r="BJ78" s="40">
        <f t="shared" si="123"/>
        <v>0</v>
      </c>
      <c r="BL78" s="84">
        <v>56963</v>
      </c>
      <c r="BM78" s="40">
        <v>0</v>
      </c>
      <c r="BN78" s="134"/>
      <c r="BO78" s="40">
        <f t="shared" si="131"/>
        <v>0</v>
      </c>
      <c r="BP78" s="40">
        <v>0</v>
      </c>
      <c r="BQ78" s="40"/>
      <c r="BR78" s="40">
        <f t="shared" si="124"/>
        <v>0</v>
      </c>
      <c r="BT78" s="84">
        <v>56963</v>
      </c>
      <c r="BU78" s="40"/>
      <c r="BV78" s="100"/>
      <c r="BW78" s="40"/>
      <c r="BX78" s="100"/>
      <c r="BY78" s="40">
        <f t="shared" si="94"/>
        <v>0</v>
      </c>
      <c r="BZ78" s="40"/>
      <c r="CA78" s="40"/>
      <c r="CB78" s="40">
        <f t="shared" si="106"/>
        <v>0</v>
      </c>
      <c r="CD78" s="84">
        <v>56963</v>
      </c>
      <c r="CE78" s="40"/>
      <c r="CF78" s="40"/>
      <c r="CG78" s="40"/>
      <c r="CH78" s="40"/>
      <c r="CI78" s="40"/>
      <c r="CJ78" s="40">
        <f t="shared" si="100"/>
        <v>0</v>
      </c>
      <c r="CL78" s="84">
        <v>56963</v>
      </c>
      <c r="CM78" s="40">
        <v>42944037.049999997</v>
      </c>
      <c r="CN78" s="134" t="s">
        <v>88</v>
      </c>
      <c r="CO78" s="40">
        <v>3750125</v>
      </c>
      <c r="CP78" s="40">
        <v>141683286.59999999</v>
      </c>
      <c r="CQ78" s="40"/>
      <c r="CR78" s="40">
        <f t="shared" si="107"/>
        <v>188377448.64999998</v>
      </c>
      <c r="CT78" s="84">
        <v>56963</v>
      </c>
      <c r="CU78" s="40">
        <v>0</v>
      </c>
      <c r="CV78" s="100"/>
      <c r="CW78" s="40">
        <v>0</v>
      </c>
      <c r="CX78" s="40">
        <v>0</v>
      </c>
      <c r="CY78" s="40">
        <f t="shared" si="108"/>
        <v>0</v>
      </c>
      <c r="DA78" s="84">
        <v>56963</v>
      </c>
      <c r="DB78" s="40"/>
      <c r="DC78" s="40"/>
      <c r="DD78" s="40"/>
      <c r="DE78" s="40"/>
      <c r="DF78" s="40">
        <f t="shared" si="109"/>
        <v>0</v>
      </c>
      <c r="DH78" s="84">
        <v>56963</v>
      </c>
      <c r="DJ78" s="40"/>
      <c r="DL78" s="40">
        <f t="shared" si="110"/>
        <v>0</v>
      </c>
      <c r="DN78" s="84">
        <v>56963</v>
      </c>
      <c r="DR78" s="40">
        <f t="shared" si="111"/>
        <v>0</v>
      </c>
      <c r="DT78" s="84">
        <v>56963</v>
      </c>
      <c r="DU78" s="40"/>
      <c r="DV78" s="86"/>
      <c r="DW78" s="40"/>
      <c r="DX78" s="40"/>
      <c r="DY78" s="40">
        <f t="shared" si="92"/>
        <v>0</v>
      </c>
      <c r="EA78" s="84">
        <v>56963</v>
      </c>
      <c r="EC78" s="86"/>
      <c r="EG78" s="84">
        <v>56963</v>
      </c>
      <c r="EH78" s="40"/>
      <c r="EI78" s="86"/>
      <c r="EJ78" s="40"/>
      <c r="EL78" s="40">
        <f t="shared" si="112"/>
        <v>0</v>
      </c>
      <c r="EN78" s="84">
        <v>56963</v>
      </c>
      <c r="EO78" s="40"/>
      <c r="EP78" s="86"/>
      <c r="EQ78" s="40"/>
      <c r="ER78" s="40">
        <f t="shared" si="113"/>
        <v>0</v>
      </c>
      <c r="ET78" s="84">
        <v>56963</v>
      </c>
      <c r="EV78" s="86"/>
      <c r="EY78" s="40">
        <f t="shared" si="114"/>
        <v>0</v>
      </c>
      <c r="FA78" s="84">
        <v>56963</v>
      </c>
      <c r="FC78" s="86"/>
      <c r="FF78" s="40">
        <f t="shared" si="93"/>
        <v>0</v>
      </c>
      <c r="FH78" s="84">
        <v>56963</v>
      </c>
      <c r="FI78" s="66"/>
      <c r="FJ78" s="66"/>
      <c r="FK78" s="66"/>
      <c r="FL78" s="66"/>
      <c r="FN78" s="84">
        <v>56963</v>
      </c>
      <c r="FO78" s="66"/>
      <c r="FP78" s="66"/>
      <c r="FQ78" s="66"/>
      <c r="FR78" s="40">
        <f t="shared" si="115"/>
        <v>0</v>
      </c>
      <c r="FT78" s="84">
        <v>56963</v>
      </c>
      <c r="FU78" s="66"/>
      <c r="FV78" s="66"/>
      <c r="FW78" s="66"/>
      <c r="FX78" s="40">
        <f t="shared" si="116"/>
        <v>0</v>
      </c>
      <c r="FZ78" s="84">
        <v>56963</v>
      </c>
      <c r="GA78" s="66"/>
      <c r="GB78" s="66"/>
      <c r="GC78" s="66"/>
      <c r="GD78" s="66"/>
      <c r="GE78" s="40">
        <f t="shared" si="117"/>
        <v>0</v>
      </c>
      <c r="GG78" s="84">
        <v>56963</v>
      </c>
      <c r="GH78" s="66"/>
      <c r="GI78" s="66"/>
      <c r="GJ78" s="66"/>
      <c r="GK78" s="66"/>
      <c r="GL78" s="40">
        <f t="shared" si="118"/>
        <v>0</v>
      </c>
      <c r="GN78" s="84">
        <v>56963</v>
      </c>
      <c r="GO78" s="66"/>
      <c r="GP78" s="66"/>
      <c r="GQ78" s="66"/>
      <c r="GR78" s="66"/>
      <c r="GS78" s="40">
        <f t="shared" si="119"/>
        <v>0</v>
      </c>
      <c r="GU78" s="84">
        <v>56963</v>
      </c>
      <c r="GV78" s="66"/>
      <c r="GW78" s="66"/>
      <c r="GX78" s="66"/>
      <c r="GY78" s="66"/>
      <c r="GZ78" s="40">
        <f t="shared" si="120"/>
        <v>0</v>
      </c>
    </row>
    <row r="79" spans="6:208" x14ac:dyDescent="0.25">
      <c r="F79" s="84">
        <v>57161</v>
      </c>
      <c r="G79" s="84"/>
      <c r="H79" s="84">
        <v>57146</v>
      </c>
      <c r="I79" s="40">
        <f t="shared" ref="I79" si="142">SUM(Y78:Y79,AG78:AG79,AO78:AO79,AW78:AW79,BE78:BE79,BM78:BM79,BU78:BU79,BW78:BW79,CE78:CE79,CM78:CM79,CU78:CU79,DB78:DB79,DI78:DI79,DO78:DO79,DU78:DU79,EB78:EB79,EH78:EH79,EO78:EO79,EU78:EU79,FB78:FB79,FI78:FI79,FO78:FO79,FU78:FU79,GA78:GA79,GH78:GH79,GO78:GO79,GV78:GV79)</f>
        <v>69562466.799999997</v>
      </c>
      <c r="J79" s="40">
        <f t="shared" ref="J79" si="143">SUM(AA78:AA79,AI78:AI79,AQ78:AQ79,AY78:AY79,BG78:BG79,BO78:BO79,BY78:BY79,CG78:CG79,CO78:CO79,CW78:CW79,DD78:DD79,DK78:DK79,DQ78:DQ79,DW78:DW79,ED78:ED79,EJ78:EJ79,EQ78:EQ79,EW78:EW79,FD78:FD79,FK78:FK79,FQ78:FQ79,FW78:FW79,GC78:GC79,GJ78:GJ79,GQ78:GQ79,GX78:GX79)</f>
        <v>7000250</v>
      </c>
      <c r="K79" s="40">
        <f t="shared" ref="K79" si="144">SUM(AB78:AB79,AJ78,AJ79,BZ78:BZ79,CH78:CH79,CP78:CP79,CX78:CX79,DE78:DE79,DX78:DX79,EK78:EK79,EX78:EX79,FE78:FE79,GD78:GD79,GK78:GK79,GR78:GR79,GY78:GY79)</f>
        <v>270677986.60000002</v>
      </c>
      <c r="L79" s="40">
        <f>SUM(AK78,AK79,BA78:BA79,BI78:BI79,BQ78:BQ79,CA78:CA79,CI78:CI79,CQ78:CQ79)</f>
        <v>0</v>
      </c>
      <c r="M79" s="40">
        <f>SUM(I79:L79)</f>
        <v>347240703.40000004</v>
      </c>
      <c r="O79" s="84">
        <v>57161</v>
      </c>
      <c r="P79" s="84"/>
      <c r="Q79" s="84">
        <v>57146</v>
      </c>
      <c r="R79" s="40">
        <f t="shared" si="138"/>
        <v>26618429.75</v>
      </c>
      <c r="S79" s="40">
        <f t="shared" si="139"/>
        <v>3250125</v>
      </c>
      <c r="T79" s="40">
        <f t="shared" si="140"/>
        <v>128994700</v>
      </c>
      <c r="U79" s="40">
        <f t="shared" si="141"/>
        <v>0</v>
      </c>
      <c r="V79" s="40">
        <f t="shared" si="121"/>
        <v>158863254.75</v>
      </c>
      <c r="X79" s="84">
        <v>57146</v>
      </c>
      <c r="Y79" s="40"/>
      <c r="Z79" s="100"/>
      <c r="AA79" s="40"/>
      <c r="AB79" s="40"/>
      <c r="AC79" s="40"/>
      <c r="AD79" s="40">
        <f t="shared" si="128"/>
        <v>0</v>
      </c>
      <c r="AF79" s="84">
        <v>57146</v>
      </c>
      <c r="AG79" s="40"/>
      <c r="AH79" s="100"/>
      <c r="AI79" s="40">
        <f t="shared" si="122"/>
        <v>0</v>
      </c>
      <c r="AJ79" s="40">
        <v>0</v>
      </c>
      <c r="AK79" s="40"/>
      <c r="AL79" s="40">
        <f t="shared" si="129"/>
        <v>0</v>
      </c>
      <c r="AN79" s="84">
        <v>57146</v>
      </c>
      <c r="AO79" s="40"/>
      <c r="AP79" s="100"/>
      <c r="AQ79" s="40">
        <f t="shared" si="98"/>
        <v>0</v>
      </c>
      <c r="AR79" s="40">
        <v>0</v>
      </c>
      <c r="AS79" s="40"/>
      <c r="AT79" s="40">
        <f t="shared" si="104"/>
        <v>0</v>
      </c>
      <c r="AV79" s="84">
        <v>57146</v>
      </c>
      <c r="AW79" s="40">
        <v>0</v>
      </c>
      <c r="AX79" s="100"/>
      <c r="AY79" s="40">
        <f t="shared" si="99"/>
        <v>0</v>
      </c>
      <c r="AZ79" s="40">
        <v>0</v>
      </c>
      <c r="BA79" s="40"/>
      <c r="BB79" s="40">
        <f t="shared" si="105"/>
        <v>0</v>
      </c>
      <c r="BD79" s="84">
        <v>57146</v>
      </c>
      <c r="BE79" s="40">
        <v>0</v>
      </c>
      <c r="BF79" s="100"/>
      <c r="BG79" s="40">
        <f t="shared" si="130"/>
        <v>0</v>
      </c>
      <c r="BH79" s="40">
        <v>0</v>
      </c>
      <c r="BI79" s="40"/>
      <c r="BJ79" s="40">
        <f t="shared" si="123"/>
        <v>0</v>
      </c>
      <c r="BL79" s="84">
        <v>57146</v>
      </c>
      <c r="BM79" s="40">
        <v>0</v>
      </c>
      <c r="BN79" s="100"/>
      <c r="BO79" s="40">
        <f t="shared" si="131"/>
        <v>0</v>
      </c>
      <c r="BP79" s="40">
        <v>0</v>
      </c>
      <c r="BQ79" s="40"/>
      <c r="BR79" s="40">
        <f t="shared" si="124"/>
        <v>0</v>
      </c>
      <c r="BT79" s="84">
        <v>57146</v>
      </c>
      <c r="BU79" s="40"/>
      <c r="BV79" s="100"/>
      <c r="BW79" s="40"/>
      <c r="BX79" s="100"/>
      <c r="BY79" s="40">
        <f t="shared" si="94"/>
        <v>0</v>
      </c>
      <c r="BZ79" s="40"/>
      <c r="CA79" s="40"/>
      <c r="CB79" s="40">
        <f t="shared" si="106"/>
        <v>0</v>
      </c>
      <c r="CD79" s="84">
        <v>57146</v>
      </c>
      <c r="CE79" s="40"/>
      <c r="CF79" s="40"/>
      <c r="CG79" s="40"/>
      <c r="CH79" s="40"/>
      <c r="CI79" s="40"/>
      <c r="CJ79" s="40">
        <f t="shared" si="100"/>
        <v>0</v>
      </c>
      <c r="CL79" s="84">
        <v>57146</v>
      </c>
      <c r="CM79" s="40">
        <v>1323300</v>
      </c>
      <c r="CN79" s="100">
        <v>5.2499999999999998E-2</v>
      </c>
      <c r="CO79" s="40">
        <v>3250125</v>
      </c>
      <c r="CP79" s="40">
        <v>8420900</v>
      </c>
      <c r="CQ79" s="40"/>
      <c r="CR79" s="40">
        <f t="shared" si="107"/>
        <v>12994325</v>
      </c>
      <c r="CT79" s="84">
        <v>57146</v>
      </c>
      <c r="CU79" s="40">
        <v>25295129.75</v>
      </c>
      <c r="CV79" s="100">
        <v>4.5999999999999999E-2</v>
      </c>
      <c r="CW79" s="40">
        <v>0</v>
      </c>
      <c r="CX79" s="40">
        <v>120573800</v>
      </c>
      <c r="CY79" s="40">
        <f t="shared" si="108"/>
        <v>145868929.75</v>
      </c>
      <c r="DA79" s="84">
        <v>57146</v>
      </c>
      <c r="DB79" s="40"/>
      <c r="DC79" s="40"/>
      <c r="DD79" s="40"/>
      <c r="DE79" s="40"/>
      <c r="DF79" s="40">
        <f t="shared" si="109"/>
        <v>0</v>
      </c>
      <c r="DH79" s="84">
        <v>57146</v>
      </c>
      <c r="DJ79" s="40"/>
      <c r="DL79" s="40">
        <f t="shared" si="110"/>
        <v>0</v>
      </c>
      <c r="DN79" s="84">
        <v>57146</v>
      </c>
      <c r="DR79" s="40">
        <f t="shared" si="111"/>
        <v>0</v>
      </c>
      <c r="DT79" s="84">
        <v>57146</v>
      </c>
      <c r="DU79" s="40"/>
      <c r="DV79" s="86"/>
      <c r="DW79" s="40"/>
      <c r="DX79" s="40"/>
      <c r="DY79" s="40">
        <f t="shared" si="92"/>
        <v>0</v>
      </c>
      <c r="EA79" s="84">
        <v>57146</v>
      </c>
      <c r="EC79" s="86"/>
      <c r="EG79" s="84">
        <v>57146</v>
      </c>
      <c r="EH79" s="40"/>
      <c r="EI79" s="86"/>
      <c r="EJ79" s="40"/>
      <c r="EL79" s="40">
        <f t="shared" si="112"/>
        <v>0</v>
      </c>
      <c r="EN79" s="84">
        <v>57146</v>
      </c>
      <c r="EO79" s="40"/>
      <c r="EP79" s="86"/>
      <c r="EQ79" s="40"/>
      <c r="ER79" s="40">
        <f t="shared" si="113"/>
        <v>0</v>
      </c>
      <c r="ET79" s="84">
        <v>57146</v>
      </c>
      <c r="EV79" s="86"/>
      <c r="EY79" s="40">
        <f t="shared" si="114"/>
        <v>0</v>
      </c>
      <c r="FA79" s="84">
        <v>57146</v>
      </c>
      <c r="FC79" s="86"/>
      <c r="FF79" s="40">
        <f t="shared" si="93"/>
        <v>0</v>
      </c>
      <c r="FH79" s="84">
        <v>57146</v>
      </c>
      <c r="FI79" s="66"/>
      <c r="FJ79" s="66"/>
      <c r="FK79" s="66"/>
      <c r="FL79" s="66"/>
      <c r="FN79" s="84">
        <v>57146</v>
      </c>
      <c r="FO79" s="66"/>
      <c r="FP79" s="66"/>
      <c r="FQ79" s="66"/>
      <c r="FR79" s="40">
        <f t="shared" si="115"/>
        <v>0</v>
      </c>
      <c r="FT79" s="84">
        <v>57146</v>
      </c>
      <c r="FU79" s="66"/>
      <c r="FV79" s="66"/>
      <c r="FW79" s="66"/>
      <c r="FX79" s="40">
        <f t="shared" si="116"/>
        <v>0</v>
      </c>
      <c r="FZ79" s="84">
        <v>57146</v>
      </c>
      <c r="GA79" s="66"/>
      <c r="GB79" s="66"/>
      <c r="GC79" s="66"/>
      <c r="GD79" s="66"/>
      <c r="GE79" s="40">
        <f t="shared" si="117"/>
        <v>0</v>
      </c>
      <c r="GG79" s="84">
        <v>57146</v>
      </c>
      <c r="GH79" s="66"/>
      <c r="GI79" s="66"/>
      <c r="GJ79" s="66"/>
      <c r="GK79" s="66"/>
      <c r="GL79" s="40">
        <f t="shared" si="118"/>
        <v>0</v>
      </c>
      <c r="GN79" s="84">
        <v>57146</v>
      </c>
      <c r="GO79" s="66"/>
      <c r="GP79" s="66"/>
      <c r="GQ79" s="66"/>
      <c r="GR79" s="66"/>
      <c r="GS79" s="40">
        <f t="shared" si="119"/>
        <v>0</v>
      </c>
      <c r="GU79" s="84">
        <v>57146</v>
      </c>
      <c r="GV79" s="66"/>
      <c r="GW79" s="66"/>
      <c r="GX79" s="66"/>
      <c r="GY79" s="66"/>
      <c r="GZ79" s="40">
        <f t="shared" si="120"/>
        <v>0</v>
      </c>
    </row>
    <row r="80" spans="6:208" x14ac:dyDescent="0.25">
      <c r="F80" s="84">
        <v>57345</v>
      </c>
      <c r="G80" s="84"/>
      <c r="H80" s="84">
        <v>57329</v>
      </c>
      <c r="I80" s="40"/>
      <c r="O80" s="84">
        <v>57345</v>
      </c>
      <c r="P80" s="84"/>
      <c r="Q80" s="84">
        <v>57329</v>
      </c>
      <c r="R80" s="40">
        <f t="shared" si="138"/>
        <v>36621670.25</v>
      </c>
      <c r="S80" s="40">
        <f t="shared" si="139"/>
        <v>3250125</v>
      </c>
      <c r="T80" s="40">
        <f t="shared" si="140"/>
        <v>175418329.75</v>
      </c>
      <c r="U80" s="40">
        <f t="shared" si="141"/>
        <v>0</v>
      </c>
      <c r="V80" s="40">
        <f t="shared" si="121"/>
        <v>215290125</v>
      </c>
      <c r="X80" s="84">
        <v>57329</v>
      </c>
      <c r="Y80" s="40"/>
      <c r="Z80" s="134"/>
      <c r="AA80" s="40"/>
      <c r="AB80" s="40"/>
      <c r="AC80" s="40"/>
      <c r="AD80" s="40">
        <f t="shared" si="128"/>
        <v>0</v>
      </c>
      <c r="AF80" s="84">
        <v>57329</v>
      </c>
      <c r="AG80" s="40"/>
      <c r="AH80" s="134"/>
      <c r="AI80" s="40">
        <f t="shared" si="122"/>
        <v>0</v>
      </c>
      <c r="AJ80" s="40">
        <v>0</v>
      </c>
      <c r="AK80" s="40"/>
      <c r="AL80" s="40">
        <f t="shared" si="129"/>
        <v>0</v>
      </c>
      <c r="AN80" s="84">
        <v>57329</v>
      </c>
      <c r="AO80" s="40"/>
      <c r="AP80" s="134"/>
      <c r="AQ80" s="40">
        <f t="shared" si="98"/>
        <v>0</v>
      </c>
      <c r="AR80" s="40">
        <v>0</v>
      </c>
      <c r="AS80" s="40"/>
      <c r="AT80" s="40">
        <f t="shared" si="104"/>
        <v>0</v>
      </c>
      <c r="AV80" s="84">
        <v>57329</v>
      </c>
      <c r="AW80" s="40">
        <v>0</v>
      </c>
      <c r="AX80" s="134"/>
      <c r="AY80" s="40">
        <f t="shared" si="99"/>
        <v>0</v>
      </c>
      <c r="AZ80" s="40">
        <v>0</v>
      </c>
      <c r="BA80" s="40"/>
      <c r="BB80" s="40">
        <f t="shared" si="105"/>
        <v>0</v>
      </c>
      <c r="BD80" s="84">
        <v>57329</v>
      </c>
      <c r="BE80" s="40">
        <v>0</v>
      </c>
      <c r="BF80" s="134"/>
      <c r="BG80" s="40">
        <f t="shared" si="130"/>
        <v>0</v>
      </c>
      <c r="BH80" s="40">
        <v>0</v>
      </c>
      <c r="BI80" s="40"/>
      <c r="BJ80" s="40">
        <f t="shared" si="123"/>
        <v>0</v>
      </c>
      <c r="BL80" s="84">
        <v>57329</v>
      </c>
      <c r="BM80" s="40">
        <v>0</v>
      </c>
      <c r="BN80" s="134"/>
      <c r="BO80" s="40">
        <f t="shared" si="131"/>
        <v>0</v>
      </c>
      <c r="BP80" s="40">
        <v>0</v>
      </c>
      <c r="BQ80" s="40"/>
      <c r="BR80" s="40">
        <f t="shared" si="124"/>
        <v>0</v>
      </c>
      <c r="BT80" s="84">
        <v>57329</v>
      </c>
      <c r="BU80" s="40"/>
      <c r="BV80" s="100"/>
      <c r="BW80" s="40"/>
      <c r="BX80" s="100"/>
      <c r="BY80" s="40">
        <f t="shared" si="94"/>
        <v>0</v>
      </c>
      <c r="BZ80" s="40"/>
      <c r="CA80" s="40"/>
      <c r="CB80" s="40">
        <f t="shared" si="106"/>
        <v>0</v>
      </c>
      <c r="CD80" s="84">
        <v>57329</v>
      </c>
      <c r="CE80" s="40"/>
      <c r="CF80" s="40"/>
      <c r="CG80" s="40"/>
      <c r="CH80" s="40"/>
      <c r="CI80" s="40"/>
      <c r="CJ80" s="40">
        <f t="shared" si="100"/>
        <v>0</v>
      </c>
      <c r="CL80" s="84">
        <v>57329</v>
      </c>
      <c r="CM80" s="40">
        <v>2588300</v>
      </c>
      <c r="CN80" s="134" t="s">
        <v>88</v>
      </c>
      <c r="CO80" s="40">
        <v>3250125</v>
      </c>
      <c r="CP80" s="40">
        <v>8676700</v>
      </c>
      <c r="CQ80" s="40"/>
      <c r="CR80" s="40">
        <f t="shared" si="107"/>
        <v>14515125</v>
      </c>
      <c r="CT80" s="84">
        <v>57329</v>
      </c>
      <c r="CU80" s="40">
        <v>34033370.25</v>
      </c>
      <c r="CV80" s="100">
        <v>4.5999999999999999E-2</v>
      </c>
      <c r="CW80" s="40">
        <v>0</v>
      </c>
      <c r="CX80" s="40">
        <v>166741629.75</v>
      </c>
      <c r="CY80" s="40">
        <f t="shared" si="108"/>
        <v>200775000</v>
      </c>
      <c r="DA80" s="84">
        <v>57329</v>
      </c>
      <c r="DB80" s="40"/>
      <c r="DC80" s="40"/>
      <c r="DD80" s="40"/>
      <c r="DE80" s="40"/>
      <c r="DF80" s="40">
        <f t="shared" si="109"/>
        <v>0</v>
      </c>
      <c r="DH80" s="84">
        <v>57329</v>
      </c>
      <c r="DJ80" s="40"/>
      <c r="DL80" s="40">
        <f t="shared" si="110"/>
        <v>0</v>
      </c>
      <c r="DN80" s="84">
        <v>57329</v>
      </c>
      <c r="DR80" s="40">
        <f t="shared" si="111"/>
        <v>0</v>
      </c>
      <c r="DT80" s="84">
        <v>57329</v>
      </c>
      <c r="DU80" s="40"/>
      <c r="DV80" s="86"/>
      <c r="DW80" s="40"/>
      <c r="DX80" s="40"/>
      <c r="DY80" s="40">
        <f t="shared" si="92"/>
        <v>0</v>
      </c>
      <c r="EA80" s="84">
        <v>57329</v>
      </c>
      <c r="EC80" s="86"/>
      <c r="EG80" s="84">
        <v>57329</v>
      </c>
      <c r="EH80" s="40"/>
      <c r="EI80" s="86"/>
      <c r="EJ80" s="40"/>
      <c r="EL80" s="40">
        <f t="shared" si="112"/>
        <v>0</v>
      </c>
      <c r="EN80" s="84">
        <v>57329</v>
      </c>
      <c r="EO80" s="40"/>
      <c r="EP80" s="86"/>
      <c r="EQ80" s="40"/>
      <c r="ER80" s="40">
        <f t="shared" si="113"/>
        <v>0</v>
      </c>
      <c r="ET80" s="84">
        <v>57329</v>
      </c>
      <c r="EV80" s="86"/>
      <c r="EY80" s="40">
        <f t="shared" si="114"/>
        <v>0</v>
      </c>
      <c r="FA80" s="84">
        <v>57329</v>
      </c>
      <c r="FC80" s="86"/>
      <c r="FF80" s="40">
        <f t="shared" si="93"/>
        <v>0</v>
      </c>
      <c r="FH80" s="84">
        <v>57329</v>
      </c>
      <c r="FI80" s="66"/>
      <c r="FJ80" s="66"/>
      <c r="FK80" s="66"/>
      <c r="FL80" s="66"/>
      <c r="FN80" s="84">
        <v>57329</v>
      </c>
      <c r="FO80" s="66"/>
      <c r="FP80" s="66"/>
      <c r="FQ80" s="66"/>
      <c r="FR80" s="40">
        <f t="shared" si="115"/>
        <v>0</v>
      </c>
      <c r="FT80" s="84">
        <v>57329</v>
      </c>
      <c r="FU80" s="66"/>
      <c r="FV80" s="66"/>
      <c r="FW80" s="66"/>
      <c r="FX80" s="40">
        <f t="shared" si="116"/>
        <v>0</v>
      </c>
      <c r="FZ80" s="84">
        <v>57329</v>
      </c>
      <c r="GA80" s="66"/>
      <c r="GB80" s="66"/>
      <c r="GC80" s="66"/>
      <c r="GD80" s="66"/>
      <c r="GE80" s="40">
        <f t="shared" si="117"/>
        <v>0</v>
      </c>
      <c r="GG80" s="84">
        <v>57329</v>
      </c>
      <c r="GH80" s="66"/>
      <c r="GI80" s="66"/>
      <c r="GJ80" s="66"/>
      <c r="GK80" s="66"/>
      <c r="GL80" s="40">
        <f t="shared" si="118"/>
        <v>0</v>
      </c>
      <c r="GN80" s="84">
        <v>57329</v>
      </c>
      <c r="GO80" s="66"/>
      <c r="GP80" s="66"/>
      <c r="GQ80" s="66"/>
      <c r="GR80" s="66"/>
      <c r="GS80" s="40">
        <f t="shared" si="119"/>
        <v>0</v>
      </c>
      <c r="GU80" s="84">
        <v>57329</v>
      </c>
      <c r="GV80" s="66"/>
      <c r="GW80" s="66"/>
      <c r="GX80" s="66"/>
      <c r="GY80" s="66"/>
      <c r="GZ80" s="40">
        <f t="shared" si="120"/>
        <v>0</v>
      </c>
    </row>
    <row r="81" spans="2:208" x14ac:dyDescent="0.25">
      <c r="F81" s="84">
        <v>57526</v>
      </c>
      <c r="G81" s="84"/>
      <c r="H81" s="84">
        <v>57511</v>
      </c>
      <c r="I81" s="40">
        <f t="shared" ref="I81" si="145">SUM(Y80:Y81,AG80:AG81,AO80:AO81,AW80:AW81,BE80:BE81,BM80:BM81,BU80:BU81,BW80:BW81,CE80:CE81,CM80:CM81,CU80:CU81,DB80:DB81,DI80:DI81,DO80:DO81,DU80:DU81,EB80:EB81,EH80:EH81,EO80:EO81,EU80:EU81,FB80:FB81,FI80:FI81,FO80:FO81,FU80:FU81,GA80:GA81,GH80:GH81,GO80:GO81,GV80:GV81)</f>
        <v>165361670.25</v>
      </c>
      <c r="J81" s="40">
        <f t="shared" ref="J81" si="146">SUM(AA80:AA81,AI80:AI81,AQ80:AQ81,AY80:AY81,BG80:BG81,BO80:BO81,BY80:BY81,CG80:CG81,CO80:CO81,CW80:CW81,DD80:DD81,DK80:DK81,DQ80:DQ81,DW80:DW81,ED80:ED81,EJ80:EJ81,EQ80:EQ81,EW80:EW81,FD80:FD81,FK80:FK81,FQ80:FQ81,FW80:FW81,GC80:GC81,GJ80:GJ81,GQ80:GQ81,GX80:GX81)</f>
        <v>6468625</v>
      </c>
      <c r="K81" s="40">
        <f t="shared" ref="K81" si="147">SUM(AB80:AB81,AJ80,AJ81,BZ80:BZ81,CH80:CH81,CP80:CP81,CX80:CX81,DE80:DE81,DX80:DX81,EK80:EK81,EX80:EX81,FE80:FE81,GD80:GD81,GK80:GK81,GR80:GR81,GY80:GY81)</f>
        <v>175418329.75</v>
      </c>
      <c r="L81" s="40">
        <f>SUM(AK80,AK81,BA80:BA81,BI80:BI81,BQ80:BQ81,CA80:CA81,CI80:CI81,CQ80:CQ81)</f>
        <v>0</v>
      </c>
      <c r="M81" s="40">
        <f>SUM(I81:L81)</f>
        <v>347248625</v>
      </c>
      <c r="O81" s="84">
        <v>57526</v>
      </c>
      <c r="P81" s="84"/>
      <c r="Q81" s="84">
        <v>57511</v>
      </c>
      <c r="R81" s="40">
        <f t="shared" si="138"/>
        <v>128740000</v>
      </c>
      <c r="S81" s="40">
        <f t="shared" si="139"/>
        <v>3218500</v>
      </c>
      <c r="T81" s="40">
        <f t="shared" si="140"/>
        <v>0</v>
      </c>
      <c r="U81" s="40">
        <f t="shared" si="141"/>
        <v>0</v>
      </c>
      <c r="V81" s="40">
        <f t="shared" si="121"/>
        <v>131958500</v>
      </c>
      <c r="X81" s="84">
        <v>57511</v>
      </c>
      <c r="Y81" s="40"/>
      <c r="Z81" s="100"/>
      <c r="AA81" s="40"/>
      <c r="AB81" s="40"/>
      <c r="AC81" s="40"/>
      <c r="AD81" s="40">
        <f t="shared" si="128"/>
        <v>0</v>
      </c>
      <c r="AF81" s="84">
        <v>57511</v>
      </c>
      <c r="AG81" s="40"/>
      <c r="AH81" s="100"/>
      <c r="AI81" s="40">
        <f t="shared" si="122"/>
        <v>0</v>
      </c>
      <c r="AJ81" s="40">
        <v>0</v>
      </c>
      <c r="AK81" s="40"/>
      <c r="AL81" s="40">
        <f t="shared" si="129"/>
        <v>0</v>
      </c>
      <c r="AN81" s="84">
        <v>57511</v>
      </c>
      <c r="AO81" s="40"/>
      <c r="AP81" s="100"/>
      <c r="AQ81" s="40">
        <f t="shared" si="98"/>
        <v>0</v>
      </c>
      <c r="AR81" s="40">
        <v>0</v>
      </c>
      <c r="AS81" s="40"/>
      <c r="AT81" s="40">
        <f t="shared" si="104"/>
        <v>0</v>
      </c>
      <c r="AV81" s="84">
        <v>57511</v>
      </c>
      <c r="AW81" s="40">
        <v>0</v>
      </c>
      <c r="AX81" s="100"/>
      <c r="AY81" s="40">
        <f t="shared" si="99"/>
        <v>0</v>
      </c>
      <c r="AZ81" s="40">
        <v>0</v>
      </c>
      <c r="BA81" s="40"/>
      <c r="BB81" s="40">
        <f t="shared" si="105"/>
        <v>0</v>
      </c>
      <c r="BD81" s="84">
        <v>57511</v>
      </c>
      <c r="BE81" s="40">
        <v>0</v>
      </c>
      <c r="BF81" s="100"/>
      <c r="BG81" s="40">
        <f t="shared" si="130"/>
        <v>0</v>
      </c>
      <c r="BH81" s="40">
        <v>0</v>
      </c>
      <c r="BI81" s="40"/>
      <c r="BJ81" s="40">
        <f t="shared" si="123"/>
        <v>0</v>
      </c>
      <c r="BL81" s="84">
        <v>57511</v>
      </c>
      <c r="BM81" s="40">
        <v>0</v>
      </c>
      <c r="BN81" s="100"/>
      <c r="BO81" s="40">
        <f t="shared" si="131"/>
        <v>0</v>
      </c>
      <c r="BP81" s="40">
        <v>0</v>
      </c>
      <c r="BQ81" s="40"/>
      <c r="BR81" s="40">
        <f t="shared" si="124"/>
        <v>0</v>
      </c>
      <c r="BT81" s="84">
        <v>57511</v>
      </c>
      <c r="BU81" s="40"/>
      <c r="BV81" s="100"/>
      <c r="BW81" s="40"/>
      <c r="BX81" s="100"/>
      <c r="BY81" s="40">
        <f t="shared" si="94"/>
        <v>0</v>
      </c>
      <c r="BZ81" s="40"/>
      <c r="CA81" s="40"/>
      <c r="CB81" s="40">
        <f t="shared" si="106"/>
        <v>0</v>
      </c>
      <c r="CD81" s="84">
        <v>57511</v>
      </c>
      <c r="CE81" s="40"/>
      <c r="CF81" s="40"/>
      <c r="CG81" s="40"/>
      <c r="CH81" s="40"/>
      <c r="CI81" s="40"/>
      <c r="CJ81" s="40">
        <f t="shared" si="100"/>
        <v>0</v>
      </c>
      <c r="CL81" s="84">
        <v>57511</v>
      </c>
      <c r="CM81" s="40">
        <v>128740000</v>
      </c>
      <c r="CN81" s="100">
        <v>0.05</v>
      </c>
      <c r="CO81" s="40">
        <v>3218500</v>
      </c>
      <c r="CP81" s="40">
        <v>0</v>
      </c>
      <c r="CQ81" s="40"/>
      <c r="CR81" s="40">
        <f t="shared" si="107"/>
        <v>131958500</v>
      </c>
      <c r="CT81" s="84">
        <v>57511</v>
      </c>
      <c r="CU81" s="40">
        <v>0</v>
      </c>
      <c r="CV81" s="100"/>
      <c r="CW81" s="40">
        <v>0</v>
      </c>
      <c r="CX81" s="40">
        <v>0</v>
      </c>
      <c r="CY81" s="40">
        <f t="shared" si="108"/>
        <v>0</v>
      </c>
      <c r="DA81" s="84">
        <v>57511</v>
      </c>
      <c r="DB81" s="40"/>
      <c r="DC81" s="40"/>
      <c r="DD81" s="40"/>
      <c r="DE81" s="40"/>
      <c r="DF81" s="40">
        <f t="shared" si="109"/>
        <v>0</v>
      </c>
      <c r="DH81" s="84">
        <v>57511</v>
      </c>
      <c r="DJ81" s="40"/>
      <c r="DL81" s="40">
        <f t="shared" si="110"/>
        <v>0</v>
      </c>
      <c r="DN81" s="84">
        <v>57511</v>
      </c>
      <c r="DR81" s="40">
        <f t="shared" si="111"/>
        <v>0</v>
      </c>
      <c r="DT81" s="84">
        <v>57511</v>
      </c>
      <c r="DU81" s="40"/>
      <c r="DV81" s="86"/>
      <c r="DW81" s="40"/>
      <c r="DX81" s="40"/>
      <c r="DY81" s="40">
        <f t="shared" si="92"/>
        <v>0</v>
      </c>
      <c r="EA81" s="84">
        <v>57511</v>
      </c>
      <c r="EC81" s="86"/>
      <c r="EG81" s="84">
        <v>57511</v>
      </c>
      <c r="EH81" s="40"/>
      <c r="EI81" s="86"/>
      <c r="EJ81" s="40"/>
      <c r="EL81" s="40">
        <f t="shared" si="112"/>
        <v>0</v>
      </c>
      <c r="EN81" s="84">
        <v>57511</v>
      </c>
      <c r="EO81" s="40"/>
      <c r="EP81" s="86"/>
      <c r="EQ81" s="40"/>
      <c r="ER81" s="40">
        <f t="shared" si="113"/>
        <v>0</v>
      </c>
      <c r="ET81" s="84">
        <v>57511</v>
      </c>
      <c r="EV81" s="86"/>
      <c r="EY81" s="40">
        <f t="shared" si="114"/>
        <v>0</v>
      </c>
      <c r="FA81" s="84">
        <v>57511</v>
      </c>
      <c r="FC81" s="86"/>
      <c r="FF81" s="40">
        <f t="shared" si="93"/>
        <v>0</v>
      </c>
      <c r="FH81" s="84">
        <v>57511</v>
      </c>
      <c r="FI81" s="66"/>
      <c r="FJ81" s="66"/>
      <c r="FK81" s="66"/>
      <c r="FL81" s="66"/>
      <c r="FN81" s="84">
        <v>57511</v>
      </c>
      <c r="FO81" s="66"/>
      <c r="FP81" s="66"/>
      <c r="FQ81" s="66"/>
      <c r="FR81" s="40">
        <f t="shared" si="115"/>
        <v>0</v>
      </c>
      <c r="FT81" s="84">
        <v>57511</v>
      </c>
      <c r="FU81" s="66"/>
      <c r="FV81" s="66"/>
      <c r="FW81" s="66"/>
      <c r="FX81" s="40">
        <f t="shared" si="116"/>
        <v>0</v>
      </c>
      <c r="FZ81" s="84">
        <v>57511</v>
      </c>
      <c r="GA81" s="66"/>
      <c r="GB81" s="66"/>
      <c r="GC81" s="66"/>
      <c r="GD81" s="66"/>
      <c r="GE81" s="40">
        <f t="shared" si="117"/>
        <v>0</v>
      </c>
      <c r="GG81" s="84">
        <v>57511</v>
      </c>
      <c r="GH81" s="66"/>
      <c r="GI81" s="66"/>
      <c r="GJ81" s="66"/>
      <c r="GK81" s="66"/>
      <c r="GL81" s="40">
        <f t="shared" si="118"/>
        <v>0</v>
      </c>
      <c r="GN81" s="84">
        <v>57511</v>
      </c>
      <c r="GO81" s="66"/>
      <c r="GP81" s="66"/>
      <c r="GQ81" s="66"/>
      <c r="GR81" s="66"/>
      <c r="GS81" s="40">
        <f t="shared" si="119"/>
        <v>0</v>
      </c>
      <c r="GU81" s="84">
        <v>57511</v>
      </c>
      <c r="GV81" s="66"/>
      <c r="GW81" s="66"/>
      <c r="GX81" s="66"/>
      <c r="GY81" s="66"/>
      <c r="GZ81" s="40">
        <f t="shared" si="120"/>
        <v>0</v>
      </c>
    </row>
    <row r="82" spans="2:208" x14ac:dyDescent="0.25">
      <c r="F82" s="84">
        <v>57710</v>
      </c>
      <c r="G82" s="84"/>
      <c r="H82" s="84">
        <v>57694</v>
      </c>
      <c r="I82" s="40"/>
      <c r="O82" s="84">
        <v>57710</v>
      </c>
      <c r="P82" s="84"/>
      <c r="Q82" s="84">
        <v>57694</v>
      </c>
      <c r="R82" s="40">
        <f t="shared" si="138"/>
        <v>0</v>
      </c>
      <c r="S82" s="40">
        <f t="shared" si="139"/>
        <v>0</v>
      </c>
      <c r="T82" s="40">
        <f t="shared" si="140"/>
        <v>0</v>
      </c>
      <c r="U82" s="40">
        <f t="shared" si="141"/>
        <v>0</v>
      </c>
      <c r="V82" s="40">
        <f t="shared" si="121"/>
        <v>0</v>
      </c>
      <c r="X82" s="84">
        <v>57694</v>
      </c>
      <c r="Y82" s="40"/>
      <c r="Z82" s="100"/>
      <c r="AA82" s="40"/>
      <c r="AB82" s="40"/>
      <c r="AC82" s="40"/>
      <c r="AD82" s="40">
        <f t="shared" si="128"/>
        <v>0</v>
      </c>
      <c r="AF82" s="84">
        <v>57694</v>
      </c>
      <c r="AG82" s="40"/>
      <c r="AH82" s="100"/>
      <c r="AI82" s="40">
        <f t="shared" si="122"/>
        <v>0</v>
      </c>
      <c r="AJ82" s="40">
        <v>0</v>
      </c>
      <c r="AK82" s="40"/>
      <c r="AL82" s="40">
        <f t="shared" si="129"/>
        <v>0</v>
      </c>
      <c r="AN82" s="84">
        <v>57694</v>
      </c>
      <c r="AO82" s="40"/>
      <c r="AP82" s="100"/>
      <c r="AQ82" s="40">
        <f t="shared" si="98"/>
        <v>0</v>
      </c>
      <c r="AR82" s="40">
        <v>0</v>
      </c>
      <c r="AS82" s="40"/>
      <c r="AT82" s="40">
        <f t="shared" si="104"/>
        <v>0</v>
      </c>
      <c r="AV82" s="84">
        <v>57694</v>
      </c>
      <c r="AW82" s="40">
        <v>0</v>
      </c>
      <c r="AX82" s="100"/>
      <c r="AY82" s="40">
        <f t="shared" si="99"/>
        <v>0</v>
      </c>
      <c r="AZ82" s="40">
        <v>0</v>
      </c>
      <c r="BA82" s="40"/>
      <c r="BB82" s="40">
        <f t="shared" si="105"/>
        <v>0</v>
      </c>
      <c r="BD82" s="84">
        <v>57694</v>
      </c>
      <c r="BE82" s="40">
        <v>0</v>
      </c>
      <c r="BF82" s="100"/>
      <c r="BG82" s="40">
        <f t="shared" si="130"/>
        <v>0</v>
      </c>
      <c r="BH82" s="40">
        <v>0</v>
      </c>
      <c r="BI82" s="40"/>
      <c r="BJ82" s="40">
        <f t="shared" si="123"/>
        <v>0</v>
      </c>
      <c r="BL82" s="84">
        <v>57694</v>
      </c>
      <c r="BM82" s="40">
        <v>0</v>
      </c>
      <c r="BN82" s="100"/>
      <c r="BO82" s="40">
        <f t="shared" si="131"/>
        <v>0</v>
      </c>
      <c r="BP82" s="40">
        <v>0</v>
      </c>
      <c r="BQ82" s="40"/>
      <c r="BR82" s="40">
        <f t="shared" si="124"/>
        <v>0</v>
      </c>
      <c r="BT82" s="84">
        <v>57694</v>
      </c>
      <c r="BU82" s="40"/>
      <c r="BV82" s="100"/>
      <c r="BW82" s="40"/>
      <c r="BX82" s="100"/>
      <c r="BY82" s="40">
        <f t="shared" si="94"/>
        <v>0</v>
      </c>
      <c r="BZ82" s="40"/>
      <c r="CA82" s="40"/>
      <c r="CB82" s="40">
        <f t="shared" si="106"/>
        <v>0</v>
      </c>
      <c r="CD82" s="84">
        <v>57694</v>
      </c>
      <c r="CE82" s="40"/>
      <c r="CF82" s="40"/>
      <c r="CG82" s="40"/>
      <c r="CH82" s="40"/>
      <c r="CI82" s="40"/>
      <c r="CJ82" s="40">
        <f t="shared" si="100"/>
        <v>0</v>
      </c>
      <c r="CL82" s="84">
        <v>57694</v>
      </c>
      <c r="CM82" s="40">
        <v>0</v>
      </c>
      <c r="CO82" s="40">
        <v>0</v>
      </c>
      <c r="CP82" s="40">
        <v>0</v>
      </c>
      <c r="CQ82" s="40"/>
      <c r="CR82" s="40">
        <f t="shared" si="107"/>
        <v>0</v>
      </c>
      <c r="CT82" s="84">
        <v>57694</v>
      </c>
      <c r="CU82" s="40">
        <v>0</v>
      </c>
      <c r="CV82" s="100"/>
      <c r="CW82" s="40">
        <v>0</v>
      </c>
      <c r="CX82" s="40">
        <v>0</v>
      </c>
      <c r="CY82" s="40">
        <f t="shared" si="108"/>
        <v>0</v>
      </c>
      <c r="DA82" s="84">
        <v>57694</v>
      </c>
      <c r="DB82" s="40"/>
      <c r="DC82" s="40"/>
      <c r="DD82" s="40"/>
      <c r="DE82" s="40"/>
      <c r="DF82" s="40">
        <f t="shared" si="109"/>
        <v>0</v>
      </c>
      <c r="DH82" s="84">
        <v>57694</v>
      </c>
      <c r="DJ82" s="40"/>
      <c r="DL82" s="40">
        <f t="shared" si="110"/>
        <v>0</v>
      </c>
      <c r="DN82" s="84">
        <v>57694</v>
      </c>
      <c r="DR82" s="40">
        <f t="shared" si="111"/>
        <v>0</v>
      </c>
      <c r="DT82" s="84">
        <v>57694</v>
      </c>
      <c r="DU82" s="40"/>
      <c r="DV82" s="86"/>
      <c r="DW82" s="40"/>
      <c r="DX82" s="40"/>
      <c r="DY82" s="40">
        <f t="shared" si="92"/>
        <v>0</v>
      </c>
      <c r="EA82" s="84">
        <v>57694</v>
      </c>
      <c r="EC82" s="86"/>
      <c r="EG82" s="84">
        <v>57694</v>
      </c>
      <c r="EH82" s="40"/>
      <c r="EI82" s="86"/>
      <c r="EJ82" s="40"/>
      <c r="EL82" s="40">
        <f t="shared" si="112"/>
        <v>0</v>
      </c>
      <c r="EN82" s="84">
        <v>57694</v>
      </c>
      <c r="EO82" s="40"/>
      <c r="EP82" s="86"/>
      <c r="EQ82" s="40"/>
      <c r="ER82" s="40">
        <f t="shared" si="113"/>
        <v>0</v>
      </c>
      <c r="ET82" s="84">
        <v>57694</v>
      </c>
      <c r="EV82" s="86"/>
      <c r="EY82" s="40">
        <f t="shared" si="114"/>
        <v>0</v>
      </c>
      <c r="FA82" s="84">
        <v>57694</v>
      </c>
      <c r="FC82" s="86"/>
      <c r="FF82" s="40">
        <f t="shared" si="93"/>
        <v>0</v>
      </c>
      <c r="FH82" s="84">
        <v>57694</v>
      </c>
      <c r="FI82" s="66"/>
      <c r="FJ82" s="66"/>
      <c r="FK82" s="66"/>
      <c r="FL82" s="66"/>
      <c r="FN82" s="84">
        <v>57694</v>
      </c>
      <c r="FO82" s="66"/>
      <c r="FP82" s="66"/>
      <c r="FQ82" s="66"/>
      <c r="FR82" s="40">
        <f t="shared" si="115"/>
        <v>0</v>
      </c>
      <c r="FT82" s="84">
        <v>57694</v>
      </c>
      <c r="FU82" s="66"/>
      <c r="FV82" s="66"/>
      <c r="FW82" s="66"/>
      <c r="FX82" s="40">
        <f t="shared" si="116"/>
        <v>0</v>
      </c>
      <c r="FZ82" s="84">
        <v>57694</v>
      </c>
      <c r="GA82" s="66"/>
      <c r="GB82" s="66"/>
      <c r="GC82" s="66"/>
      <c r="GD82" s="66"/>
      <c r="GE82" s="40">
        <f t="shared" si="117"/>
        <v>0</v>
      </c>
      <c r="GG82" s="84">
        <v>57694</v>
      </c>
      <c r="GH82" s="66"/>
      <c r="GI82" s="66"/>
      <c r="GJ82" s="66"/>
      <c r="GK82" s="66"/>
      <c r="GL82" s="40">
        <f t="shared" si="118"/>
        <v>0</v>
      </c>
      <c r="GN82" s="84">
        <v>57694</v>
      </c>
      <c r="GO82" s="66"/>
      <c r="GP82" s="66"/>
      <c r="GQ82" s="66"/>
      <c r="GR82" s="66"/>
      <c r="GS82" s="40">
        <f t="shared" si="119"/>
        <v>0</v>
      </c>
      <c r="GU82" s="84">
        <v>57694</v>
      </c>
      <c r="GV82" s="66"/>
      <c r="GW82" s="66"/>
      <c r="GX82" s="66"/>
      <c r="GY82" s="66"/>
      <c r="GZ82" s="40">
        <f t="shared" si="120"/>
        <v>0</v>
      </c>
    </row>
    <row r="83" spans="2:208" x14ac:dyDescent="0.25">
      <c r="F83" s="84">
        <v>57891</v>
      </c>
      <c r="G83" s="84"/>
      <c r="H83" s="84">
        <v>57876</v>
      </c>
      <c r="I83" s="40">
        <f t="shared" ref="I83" si="148">SUM(Y82:Y83,AG82:AG83,AO82:AO83,AW82:AW83,BE82:BE83,BM82:BM83,BU82:BU83,BW82:BW83,CE82:CE83,CM82:CM83,CU82:CU83,DB82:DB83,DI82:DI83,DO82:DO83,DU82:DU83,EB82:EB83,EH82:EH83,EO82:EO83,EU82:EU83,FB82:FB83,FI82:FI83,FO82:FO83,FU82:FU83,GA82:GA83,GH82:GH83,GO82:GO83,GV82:GV83)</f>
        <v>0</v>
      </c>
      <c r="J83" s="40">
        <f t="shared" ref="J83" si="149">SUM(AA82:AA83,AI82:AI83,AQ82:AQ83,AY82:AY83,BG82:BG83,BO82:BO83,BY82:BY83,CG82:CG83,CO82:CO83,CW82:CW83,DD82:DD83,DK82:DK83,DQ82:DQ83,DW82:DW83,ED82:ED83,EJ82:EJ83,EQ82:EQ83,EW82:EW83,FD82:FD83,FK82:FK83,FQ82:FQ83,FW82:FW83,GC82:GC83,GJ82:GJ83,GQ82:GQ83,GX82:GX83)</f>
        <v>0</v>
      </c>
      <c r="K83" s="40">
        <f t="shared" ref="K83" si="150">SUM(AB82:AB83,AJ82,AJ83,BZ82:BZ83,CH82:CH83,CP82:CP83,CX82:CX83,DE82:DE83,DX82:DX83,EK82:EK83,EX82:EX83,FE82:FE83,GD82:GD83,GK82:GK83,GR82:GR83,GY82:GY83)</f>
        <v>0</v>
      </c>
      <c r="L83" s="40">
        <f t="shared" ref="L83" si="151">SUM(BA82:BA83,BI82:BI83,BQ82:BQ83,CA82:CA83,CI82:CI83,CQ82:CQ83)</f>
        <v>0</v>
      </c>
      <c r="M83" s="40">
        <f>SUM(I83:L83)</f>
        <v>0</v>
      </c>
      <c r="O83" s="84">
        <v>57891</v>
      </c>
      <c r="P83" s="84"/>
      <c r="Q83" s="84">
        <v>57876</v>
      </c>
      <c r="R83" s="40">
        <f t="shared" si="138"/>
        <v>0</v>
      </c>
      <c r="S83" s="40">
        <f t="shared" si="139"/>
        <v>0</v>
      </c>
      <c r="T83" s="40">
        <f t="shared" si="140"/>
        <v>0</v>
      </c>
      <c r="U83" s="40">
        <f t="shared" si="141"/>
        <v>0</v>
      </c>
      <c r="V83" s="40">
        <f t="shared" si="121"/>
        <v>0</v>
      </c>
      <c r="X83" s="84">
        <v>57876</v>
      </c>
      <c r="Y83" s="40"/>
      <c r="Z83" s="100"/>
      <c r="AA83" s="40"/>
      <c r="AB83" s="40"/>
      <c r="AC83" s="40"/>
      <c r="AD83" s="40">
        <f t="shared" si="128"/>
        <v>0</v>
      </c>
      <c r="AF83" s="84">
        <v>57876</v>
      </c>
      <c r="AG83" s="40"/>
      <c r="AH83" s="100"/>
      <c r="AI83" s="40">
        <f t="shared" si="122"/>
        <v>0</v>
      </c>
      <c r="AJ83" s="40">
        <v>0</v>
      </c>
      <c r="AK83" s="40"/>
      <c r="AL83" s="40">
        <f t="shared" si="129"/>
        <v>0</v>
      </c>
      <c r="AN83" s="84">
        <v>57876</v>
      </c>
      <c r="AO83" s="40"/>
      <c r="AP83" s="100"/>
      <c r="AQ83" s="40">
        <f t="shared" si="98"/>
        <v>0</v>
      </c>
      <c r="AR83" s="40">
        <v>0</v>
      </c>
      <c r="AS83" s="40"/>
      <c r="AT83" s="40">
        <f t="shared" si="104"/>
        <v>0</v>
      </c>
      <c r="AV83" s="84">
        <v>57876</v>
      </c>
      <c r="AW83" s="40">
        <v>0</v>
      </c>
      <c r="AX83" s="100"/>
      <c r="AY83" s="40">
        <f t="shared" si="99"/>
        <v>0</v>
      </c>
      <c r="AZ83" s="40">
        <v>0</v>
      </c>
      <c r="BA83" s="40"/>
      <c r="BB83" s="40">
        <f t="shared" si="105"/>
        <v>0</v>
      </c>
      <c r="BD83" s="84">
        <v>57876</v>
      </c>
      <c r="BE83" s="40">
        <v>0</v>
      </c>
      <c r="BF83" s="100"/>
      <c r="BG83" s="40">
        <f t="shared" si="130"/>
        <v>0</v>
      </c>
      <c r="BH83" s="40">
        <v>0</v>
      </c>
      <c r="BI83" s="40"/>
      <c r="BJ83" s="40">
        <f t="shared" si="123"/>
        <v>0</v>
      </c>
      <c r="BL83" s="84">
        <v>57876</v>
      </c>
      <c r="BM83" s="40">
        <v>0</v>
      </c>
      <c r="BN83" s="100"/>
      <c r="BO83" s="40">
        <f t="shared" si="131"/>
        <v>0</v>
      </c>
      <c r="BP83" s="40">
        <v>0</v>
      </c>
      <c r="BQ83" s="40"/>
      <c r="BR83" s="40">
        <f t="shared" si="124"/>
        <v>0</v>
      </c>
      <c r="BT83" s="84">
        <v>57876</v>
      </c>
      <c r="BU83" s="40"/>
      <c r="BV83" s="100"/>
      <c r="BW83" s="40"/>
      <c r="BX83" s="100"/>
      <c r="BY83" s="40">
        <f t="shared" si="94"/>
        <v>0</v>
      </c>
      <c r="BZ83" s="40"/>
      <c r="CA83" s="40"/>
      <c r="CB83" s="40">
        <f t="shared" si="106"/>
        <v>0</v>
      </c>
      <c r="CD83" s="84">
        <v>57876</v>
      </c>
      <c r="CE83" s="40"/>
      <c r="CF83" s="40"/>
      <c r="CG83" s="40"/>
      <c r="CH83" s="40"/>
      <c r="CI83" s="40"/>
      <c r="CJ83" s="40">
        <f t="shared" si="100"/>
        <v>0</v>
      </c>
      <c r="CL83" s="84">
        <v>57876</v>
      </c>
      <c r="CM83" s="40">
        <v>0</v>
      </c>
      <c r="CO83" s="40">
        <v>0</v>
      </c>
      <c r="CP83" s="40">
        <v>0</v>
      </c>
      <c r="CQ83" s="40"/>
      <c r="CR83" s="40">
        <f t="shared" si="107"/>
        <v>0</v>
      </c>
      <c r="CT83" s="84">
        <v>57876</v>
      </c>
      <c r="CU83" s="40">
        <v>0</v>
      </c>
      <c r="CV83" s="100"/>
      <c r="CW83" s="40">
        <v>0</v>
      </c>
      <c r="CX83" s="40">
        <v>0</v>
      </c>
      <c r="CY83" s="40">
        <f t="shared" si="108"/>
        <v>0</v>
      </c>
      <c r="DA83" s="84">
        <v>57876</v>
      </c>
      <c r="DB83" s="40"/>
      <c r="DC83" s="40"/>
      <c r="DD83" s="40"/>
      <c r="DE83" s="40"/>
      <c r="DF83" s="40">
        <f t="shared" si="109"/>
        <v>0</v>
      </c>
      <c r="DH83" s="84">
        <v>57876</v>
      </c>
      <c r="DJ83" s="40"/>
      <c r="DL83" s="40">
        <f t="shared" si="110"/>
        <v>0</v>
      </c>
      <c r="DN83" s="84">
        <v>57876</v>
      </c>
      <c r="DR83" s="40">
        <f t="shared" si="111"/>
        <v>0</v>
      </c>
      <c r="DT83" s="84">
        <v>57876</v>
      </c>
      <c r="DU83" s="40"/>
      <c r="DV83" s="86"/>
      <c r="DW83" s="40"/>
      <c r="DX83" s="40"/>
      <c r="DY83" s="40">
        <f t="shared" si="92"/>
        <v>0</v>
      </c>
      <c r="EA83" s="84">
        <v>57876</v>
      </c>
      <c r="EC83" s="86"/>
      <c r="EG83" s="84">
        <v>57876</v>
      </c>
      <c r="EH83" s="40"/>
      <c r="EI83" s="86"/>
      <c r="EJ83" s="40"/>
      <c r="EL83" s="40">
        <f t="shared" si="112"/>
        <v>0</v>
      </c>
      <c r="EN83" s="84">
        <v>57876</v>
      </c>
      <c r="EO83" s="40"/>
      <c r="EP83" s="86"/>
      <c r="EQ83" s="40"/>
      <c r="ER83" s="40">
        <f t="shared" si="113"/>
        <v>0</v>
      </c>
      <c r="ET83" s="84">
        <v>57876</v>
      </c>
      <c r="EV83" s="86"/>
      <c r="EY83" s="40">
        <f t="shared" si="114"/>
        <v>0</v>
      </c>
      <c r="FA83" s="84">
        <v>57876</v>
      </c>
      <c r="FC83" s="86"/>
      <c r="FF83" s="40">
        <f t="shared" si="93"/>
        <v>0</v>
      </c>
      <c r="FH83" s="84">
        <v>57876</v>
      </c>
      <c r="FI83" s="66"/>
      <c r="FJ83" s="66"/>
      <c r="FK83" s="66"/>
      <c r="FL83" s="66"/>
      <c r="FN83" s="84">
        <v>57876</v>
      </c>
      <c r="FO83" s="66"/>
      <c r="FP83" s="66"/>
      <c r="FQ83" s="66"/>
      <c r="FR83" s="40">
        <f t="shared" si="115"/>
        <v>0</v>
      </c>
      <c r="FT83" s="84">
        <v>57876</v>
      </c>
      <c r="FU83" s="66"/>
      <c r="FV83" s="66"/>
      <c r="FW83" s="66"/>
      <c r="FX83" s="40">
        <f t="shared" si="116"/>
        <v>0</v>
      </c>
      <c r="FZ83" s="84">
        <v>57876</v>
      </c>
      <c r="GA83" s="66"/>
      <c r="GB83" s="66"/>
      <c r="GC83" s="66"/>
      <c r="GD83" s="66"/>
      <c r="GE83" s="40">
        <f t="shared" si="117"/>
        <v>0</v>
      </c>
      <c r="GG83" s="84">
        <v>57876</v>
      </c>
      <c r="GH83" s="66"/>
      <c r="GI83" s="66"/>
      <c r="GJ83" s="66"/>
      <c r="GK83" s="66"/>
      <c r="GL83" s="40">
        <f t="shared" si="118"/>
        <v>0</v>
      </c>
      <c r="GN83" s="84">
        <v>57876</v>
      </c>
      <c r="GO83" s="66"/>
      <c r="GP83" s="66"/>
      <c r="GQ83" s="66"/>
      <c r="GR83" s="66"/>
      <c r="GS83" s="40">
        <f t="shared" si="119"/>
        <v>0</v>
      </c>
      <c r="GU83" s="84">
        <v>57876</v>
      </c>
      <c r="GV83" s="66"/>
      <c r="GW83" s="66"/>
      <c r="GX83" s="66"/>
      <c r="GY83" s="66"/>
      <c r="GZ83" s="40">
        <f t="shared" si="120"/>
        <v>0</v>
      </c>
    </row>
    <row r="84" spans="2:208" x14ac:dyDescent="0.25">
      <c r="F84" s="84">
        <v>58075</v>
      </c>
      <c r="G84" s="84"/>
      <c r="H84" s="84">
        <v>58059</v>
      </c>
      <c r="I84" s="40"/>
      <c r="O84" s="84">
        <v>58075</v>
      </c>
      <c r="P84" s="84"/>
      <c r="Q84" s="84">
        <v>58059</v>
      </c>
      <c r="R84" s="40">
        <f t="shared" si="138"/>
        <v>0</v>
      </c>
      <c r="S84" s="40">
        <f t="shared" si="139"/>
        <v>0</v>
      </c>
      <c r="T84" s="40">
        <f t="shared" si="140"/>
        <v>0</v>
      </c>
      <c r="U84" s="40">
        <f t="shared" si="141"/>
        <v>0</v>
      </c>
      <c r="V84" s="40">
        <f t="shared" si="121"/>
        <v>0</v>
      </c>
      <c r="X84" s="84">
        <v>58059</v>
      </c>
      <c r="Y84" s="40"/>
      <c r="Z84" s="100"/>
      <c r="AA84" s="40"/>
      <c r="AB84" s="40"/>
      <c r="AC84" s="40"/>
      <c r="AD84" s="40">
        <f t="shared" si="128"/>
        <v>0</v>
      </c>
      <c r="AF84" s="84">
        <v>58059</v>
      </c>
      <c r="AG84" s="40"/>
      <c r="AH84" s="100"/>
      <c r="AI84" s="40">
        <f t="shared" si="122"/>
        <v>0</v>
      </c>
      <c r="AJ84" s="40">
        <v>0</v>
      </c>
      <c r="AK84" s="40"/>
      <c r="AL84" s="40">
        <f t="shared" si="129"/>
        <v>0</v>
      </c>
      <c r="AN84" s="84">
        <v>58059</v>
      </c>
      <c r="AO84" s="40"/>
      <c r="AP84" s="100"/>
      <c r="AQ84" s="40">
        <f t="shared" si="98"/>
        <v>0</v>
      </c>
      <c r="AR84" s="40">
        <v>0</v>
      </c>
      <c r="AS84" s="40"/>
      <c r="AT84" s="40">
        <f t="shared" si="104"/>
        <v>0</v>
      </c>
      <c r="AV84" s="84">
        <v>58059</v>
      </c>
      <c r="AW84" s="40">
        <v>0</v>
      </c>
      <c r="AX84" s="100"/>
      <c r="AY84" s="40">
        <f t="shared" si="99"/>
        <v>0</v>
      </c>
      <c r="AZ84" s="40">
        <v>0</v>
      </c>
      <c r="BA84" s="40"/>
      <c r="BB84" s="40">
        <f t="shared" si="105"/>
        <v>0</v>
      </c>
      <c r="BD84" s="84">
        <v>58059</v>
      </c>
      <c r="BE84" s="40">
        <v>0</v>
      </c>
      <c r="BF84" s="100"/>
      <c r="BG84" s="40">
        <f t="shared" si="130"/>
        <v>0</v>
      </c>
      <c r="BH84" s="40">
        <v>0</v>
      </c>
      <c r="BI84" s="40"/>
      <c r="BJ84" s="40">
        <f t="shared" si="123"/>
        <v>0</v>
      </c>
      <c r="BL84" s="84">
        <v>58059</v>
      </c>
      <c r="BM84" s="40">
        <v>0</v>
      </c>
      <c r="BN84" s="100"/>
      <c r="BO84" s="40">
        <f t="shared" si="131"/>
        <v>0</v>
      </c>
      <c r="BP84" s="40">
        <v>0</v>
      </c>
      <c r="BQ84" s="40"/>
      <c r="BR84" s="40">
        <f t="shared" si="124"/>
        <v>0</v>
      </c>
      <c r="BT84" s="84">
        <v>58059</v>
      </c>
      <c r="BU84" s="40"/>
      <c r="BV84" s="100"/>
      <c r="BW84" s="40"/>
      <c r="BX84" s="100"/>
      <c r="BY84" s="40">
        <f t="shared" si="94"/>
        <v>0</v>
      </c>
      <c r="BZ84" s="40"/>
      <c r="CA84" s="40"/>
      <c r="CB84" s="40">
        <f t="shared" si="106"/>
        <v>0</v>
      </c>
      <c r="CD84" s="84">
        <v>58059</v>
      </c>
      <c r="CE84" s="40"/>
      <c r="CF84" s="40"/>
      <c r="CG84" s="40"/>
      <c r="CH84" s="40"/>
      <c r="CI84" s="40"/>
      <c r="CJ84" s="40">
        <f t="shared" si="100"/>
        <v>0</v>
      </c>
      <c r="CL84" s="84">
        <v>58059</v>
      </c>
      <c r="CM84" s="40">
        <v>0</v>
      </c>
      <c r="CO84" s="40">
        <v>0</v>
      </c>
      <c r="CP84" s="40">
        <v>0</v>
      </c>
      <c r="CQ84" s="40"/>
      <c r="CR84" s="40">
        <f t="shared" si="107"/>
        <v>0</v>
      </c>
      <c r="CT84" s="84">
        <v>58059</v>
      </c>
      <c r="CU84" s="40">
        <v>0</v>
      </c>
      <c r="CV84" s="100"/>
      <c r="CW84" s="40">
        <v>0</v>
      </c>
      <c r="CX84" s="40">
        <v>0</v>
      </c>
      <c r="CY84" s="40">
        <f t="shared" si="108"/>
        <v>0</v>
      </c>
      <c r="DA84" s="84">
        <v>58059</v>
      </c>
      <c r="DB84" s="40"/>
      <c r="DC84" s="40"/>
      <c r="DD84" s="40"/>
      <c r="DE84" s="40"/>
      <c r="DF84" s="40">
        <f t="shared" si="109"/>
        <v>0</v>
      </c>
      <c r="DH84" s="84">
        <v>58059</v>
      </c>
      <c r="DJ84" s="40"/>
      <c r="DL84" s="40">
        <f t="shared" si="110"/>
        <v>0</v>
      </c>
      <c r="DN84" s="84">
        <v>58059</v>
      </c>
      <c r="DR84" s="40">
        <f t="shared" si="111"/>
        <v>0</v>
      </c>
      <c r="DT84" s="84">
        <v>58059</v>
      </c>
      <c r="DU84" s="40"/>
      <c r="DV84" s="86"/>
      <c r="DW84" s="40"/>
      <c r="DX84" s="40"/>
      <c r="DY84" s="40">
        <f t="shared" si="92"/>
        <v>0</v>
      </c>
      <c r="EA84" s="84">
        <v>58059</v>
      </c>
      <c r="EC84" s="86"/>
      <c r="EG84" s="84">
        <v>58059</v>
      </c>
      <c r="EH84" s="40"/>
      <c r="EI84" s="86"/>
      <c r="EJ84" s="40"/>
      <c r="EL84" s="40">
        <f t="shared" si="112"/>
        <v>0</v>
      </c>
      <c r="EN84" s="84">
        <v>58059</v>
      </c>
      <c r="EO84" s="40"/>
      <c r="EP84" s="86"/>
      <c r="EQ84" s="40"/>
      <c r="ER84" s="40">
        <f t="shared" si="113"/>
        <v>0</v>
      </c>
      <c r="ET84" s="84">
        <v>58059</v>
      </c>
      <c r="EV84" s="86"/>
      <c r="EY84" s="40">
        <f t="shared" si="114"/>
        <v>0</v>
      </c>
      <c r="FA84" s="84">
        <v>58059</v>
      </c>
      <c r="FC84" s="86"/>
      <c r="FF84" s="40">
        <f t="shared" si="93"/>
        <v>0</v>
      </c>
      <c r="FH84" s="84">
        <v>58059</v>
      </c>
      <c r="FI84" s="66"/>
      <c r="FJ84" s="66"/>
      <c r="FK84" s="66"/>
      <c r="FL84" s="66"/>
      <c r="FN84" s="84">
        <v>58059</v>
      </c>
      <c r="FO84" s="66"/>
      <c r="FP84" s="66"/>
      <c r="FQ84" s="66"/>
      <c r="FR84" s="40">
        <f t="shared" si="115"/>
        <v>0</v>
      </c>
      <c r="FT84" s="84">
        <v>58059</v>
      </c>
      <c r="FU84" s="66"/>
      <c r="FV84" s="66"/>
      <c r="FW84" s="66"/>
      <c r="FX84" s="40">
        <f t="shared" si="116"/>
        <v>0</v>
      </c>
      <c r="FZ84" s="84">
        <v>58059</v>
      </c>
      <c r="GA84" s="66"/>
      <c r="GB84" s="66"/>
      <c r="GC84" s="66"/>
      <c r="GD84" s="66"/>
      <c r="GE84" s="40">
        <f t="shared" si="117"/>
        <v>0</v>
      </c>
      <c r="GG84" s="84">
        <v>58059</v>
      </c>
      <c r="GH84" s="66"/>
      <c r="GI84" s="66"/>
      <c r="GJ84" s="66"/>
      <c r="GK84" s="66"/>
      <c r="GL84" s="40">
        <f t="shared" si="118"/>
        <v>0</v>
      </c>
      <c r="GN84" s="84">
        <v>58059</v>
      </c>
      <c r="GO84" s="66"/>
      <c r="GP84" s="66"/>
      <c r="GQ84" s="66"/>
      <c r="GR84" s="66"/>
      <c r="GS84" s="40">
        <f t="shared" si="119"/>
        <v>0</v>
      </c>
      <c r="GU84" s="84">
        <v>58059</v>
      </c>
      <c r="GV84" s="66"/>
      <c r="GW84" s="66"/>
      <c r="GX84" s="66"/>
      <c r="GY84" s="66"/>
      <c r="GZ84" s="40">
        <f t="shared" si="120"/>
        <v>0</v>
      </c>
    </row>
    <row r="85" spans="2:208" x14ac:dyDescent="0.25">
      <c r="F85" s="84">
        <v>58256</v>
      </c>
      <c r="G85" s="84"/>
      <c r="H85" s="84">
        <v>58241</v>
      </c>
      <c r="I85" s="40">
        <f t="shared" ref="I85" si="152">SUM(Y84:Y85,AG84:AG85,AO84:AO85,AW84:AW85,BE84:BE85,BM84:BM85,BU84:BU85,BW84:BW85,CE84:CE85,CM84:CM85,CU84:CU85,DB84:DB85,DI84:DI85,DO84:DO85,DU84:DU85,EB84:EB85,EH84:EH85,EO84:EO85,EU84:EU85,FB84:FB85,FI84:FI85,FO84:FO85,FU84:FU85,GA84:GA85,GH84:GH85,GO84:GO85,GV84:GV85)</f>
        <v>0</v>
      </c>
      <c r="J85" s="40">
        <f t="shared" ref="J85" si="153">SUM(AA84:AA85,AI84:AI85,AQ84:AQ85,AY84:AY85,BG84:BG85,BO84:BO85,BY84:BY85,CG84:CG85,CO84:CO85,CW84:CW85,DD84:DD85,DK84:DK85,DQ84:DQ85,DW84:DW85,ED84:ED85,EJ84:EJ85,EQ84:EQ85,EW84:EW85,FD84:FD85,FK84:FK85,FQ84:FQ85,FW84:FW85,GC84:GC85,GJ84:GJ85,GQ84:GQ85,GX84:GX85)</f>
        <v>0</v>
      </c>
      <c r="K85" s="40">
        <f t="shared" ref="K85" si="154">SUM(AB84:AB85,AJ84,AJ85,BZ84:BZ85,CH84:CH85,CP84:CP85,CX84:CX85,DE84:DE85,DX84:DX85,EK84:EK85,EX84:EX85,FE84:FE85,GD84:GD85,GK84:GK85,GR84:GR85,GY84:GY85)</f>
        <v>0</v>
      </c>
      <c r="L85" s="40">
        <f t="shared" ref="L85" si="155">SUM(BA84:BA85,BI84:BI85,BQ84:BQ85,CA84:CA85,CI84:CI85,CQ84:CQ85)</f>
        <v>0</v>
      </c>
      <c r="M85" s="40">
        <f>SUM(I85:L85)</f>
        <v>0</v>
      </c>
      <c r="O85" s="84">
        <v>58256</v>
      </c>
      <c r="P85" s="84"/>
      <c r="Q85" s="84">
        <v>58241</v>
      </c>
      <c r="R85" s="40">
        <f t="shared" si="138"/>
        <v>0</v>
      </c>
      <c r="S85" s="40">
        <f t="shared" si="139"/>
        <v>0</v>
      </c>
      <c r="T85" s="40">
        <f t="shared" si="140"/>
        <v>0</v>
      </c>
      <c r="U85" s="40">
        <f t="shared" si="141"/>
        <v>0</v>
      </c>
      <c r="V85" s="40">
        <f t="shared" si="121"/>
        <v>0</v>
      </c>
      <c r="X85" s="84">
        <v>58241</v>
      </c>
      <c r="Y85" s="40"/>
      <c r="Z85" s="100"/>
      <c r="AA85" s="40"/>
      <c r="AB85" s="40"/>
      <c r="AC85" s="40"/>
      <c r="AD85" s="40">
        <f t="shared" si="128"/>
        <v>0</v>
      </c>
      <c r="AF85" s="84">
        <v>58241</v>
      </c>
      <c r="AG85" s="40"/>
      <c r="AH85" s="100"/>
      <c r="AI85" s="40">
        <f t="shared" si="122"/>
        <v>0</v>
      </c>
      <c r="AJ85" s="40">
        <v>0</v>
      </c>
      <c r="AK85" s="40"/>
      <c r="AL85" s="40">
        <f t="shared" si="129"/>
        <v>0</v>
      </c>
      <c r="AN85" s="84">
        <v>58241</v>
      </c>
      <c r="AO85" s="40"/>
      <c r="AP85" s="100"/>
      <c r="AQ85" s="40">
        <f t="shared" si="98"/>
        <v>0</v>
      </c>
      <c r="AR85" s="40">
        <v>0</v>
      </c>
      <c r="AS85" s="40"/>
      <c r="AT85" s="40">
        <f t="shared" si="104"/>
        <v>0</v>
      </c>
      <c r="AV85" s="84">
        <v>58241</v>
      </c>
      <c r="AW85" s="40">
        <v>0</v>
      </c>
      <c r="AX85" s="100"/>
      <c r="AY85" s="40">
        <f t="shared" si="99"/>
        <v>0</v>
      </c>
      <c r="AZ85" s="40">
        <v>0</v>
      </c>
      <c r="BA85" s="40"/>
      <c r="BB85" s="40">
        <f t="shared" si="105"/>
        <v>0</v>
      </c>
      <c r="BD85" s="84">
        <v>58241</v>
      </c>
      <c r="BE85" s="40">
        <v>0</v>
      </c>
      <c r="BF85" s="100"/>
      <c r="BG85" s="40">
        <f t="shared" si="130"/>
        <v>0</v>
      </c>
      <c r="BH85" s="40">
        <v>0</v>
      </c>
      <c r="BI85" s="40"/>
      <c r="BJ85" s="40">
        <f t="shared" si="123"/>
        <v>0</v>
      </c>
      <c r="BL85" s="84">
        <v>58241</v>
      </c>
      <c r="BM85" s="40">
        <v>0</v>
      </c>
      <c r="BN85" s="100"/>
      <c r="BO85" s="40">
        <f t="shared" si="131"/>
        <v>0</v>
      </c>
      <c r="BP85" s="40">
        <v>0</v>
      </c>
      <c r="BQ85" s="40"/>
      <c r="BR85" s="40">
        <f t="shared" si="124"/>
        <v>0</v>
      </c>
      <c r="BT85" s="84">
        <v>58241</v>
      </c>
      <c r="BU85" s="40"/>
      <c r="BV85" s="100"/>
      <c r="BW85" s="40"/>
      <c r="BX85" s="100"/>
      <c r="BY85" s="40">
        <f t="shared" si="94"/>
        <v>0</v>
      </c>
      <c r="BZ85" s="40"/>
      <c r="CA85" s="40"/>
      <c r="CB85" s="40">
        <f t="shared" si="106"/>
        <v>0</v>
      </c>
      <c r="CD85" s="84">
        <v>58241</v>
      </c>
      <c r="CE85" s="40"/>
      <c r="CF85" s="40"/>
      <c r="CG85" s="40"/>
      <c r="CH85" s="40"/>
      <c r="CI85" s="40"/>
      <c r="CJ85" s="40">
        <f t="shared" si="100"/>
        <v>0</v>
      </c>
      <c r="CL85" s="84">
        <v>58241</v>
      </c>
      <c r="CM85" s="40">
        <v>0</v>
      </c>
      <c r="CO85" s="40">
        <v>0</v>
      </c>
      <c r="CP85" s="40">
        <v>0</v>
      </c>
      <c r="CQ85" s="40"/>
      <c r="CR85" s="40">
        <f t="shared" si="107"/>
        <v>0</v>
      </c>
      <c r="CT85" s="84">
        <v>58241</v>
      </c>
      <c r="CU85" s="40">
        <v>0</v>
      </c>
      <c r="CV85" s="100"/>
      <c r="CW85" s="40">
        <v>0</v>
      </c>
      <c r="CX85" s="40">
        <v>0</v>
      </c>
      <c r="CY85" s="40">
        <f t="shared" si="108"/>
        <v>0</v>
      </c>
      <c r="DA85" s="84">
        <v>58241</v>
      </c>
      <c r="DB85" s="40"/>
      <c r="DC85" s="40"/>
      <c r="DD85" s="40"/>
      <c r="DE85" s="40"/>
      <c r="DF85" s="40">
        <f t="shared" si="109"/>
        <v>0</v>
      </c>
      <c r="DH85" s="84">
        <v>58241</v>
      </c>
      <c r="DJ85" s="40"/>
      <c r="DL85" s="40">
        <f t="shared" si="110"/>
        <v>0</v>
      </c>
      <c r="DN85" s="84">
        <v>58241</v>
      </c>
      <c r="DR85" s="40">
        <f t="shared" si="111"/>
        <v>0</v>
      </c>
      <c r="DT85" s="84">
        <v>58241</v>
      </c>
      <c r="DU85" s="40"/>
      <c r="DV85" s="86"/>
      <c r="DW85" s="40"/>
      <c r="DX85" s="40"/>
      <c r="DY85" s="40">
        <f t="shared" si="92"/>
        <v>0</v>
      </c>
      <c r="EA85" s="84">
        <v>58241</v>
      </c>
      <c r="EC85" s="86"/>
      <c r="EG85" s="84">
        <v>58241</v>
      </c>
      <c r="EH85" s="40"/>
      <c r="EI85" s="86"/>
      <c r="EJ85" s="40"/>
      <c r="EL85" s="40">
        <f t="shared" si="112"/>
        <v>0</v>
      </c>
      <c r="EN85" s="84">
        <v>58241</v>
      </c>
      <c r="EO85" s="40"/>
      <c r="EP85" s="86"/>
      <c r="EQ85" s="40"/>
      <c r="ER85" s="40">
        <f t="shared" si="113"/>
        <v>0</v>
      </c>
      <c r="ET85" s="84">
        <v>58241</v>
      </c>
      <c r="EV85" s="86"/>
      <c r="EY85" s="40">
        <f t="shared" si="114"/>
        <v>0</v>
      </c>
      <c r="FA85" s="84">
        <v>58241</v>
      </c>
      <c r="FC85" s="86"/>
      <c r="FF85" s="40">
        <f t="shared" si="93"/>
        <v>0</v>
      </c>
      <c r="FH85" s="84">
        <v>58241</v>
      </c>
      <c r="FI85" s="66"/>
      <c r="FJ85" s="66"/>
      <c r="FK85" s="66"/>
      <c r="FL85" s="66"/>
      <c r="FN85" s="84">
        <v>58241</v>
      </c>
      <c r="FO85" s="66"/>
      <c r="FP85" s="66"/>
      <c r="FQ85" s="66"/>
      <c r="FR85" s="40">
        <f t="shared" si="115"/>
        <v>0</v>
      </c>
      <c r="FT85" s="84">
        <v>58241</v>
      </c>
      <c r="FU85" s="66"/>
      <c r="FV85" s="66"/>
      <c r="FW85" s="66"/>
      <c r="FX85" s="40">
        <f t="shared" si="116"/>
        <v>0</v>
      </c>
      <c r="FZ85" s="84">
        <v>58241</v>
      </c>
      <c r="GA85" s="66"/>
      <c r="GB85" s="66"/>
      <c r="GC85" s="66"/>
      <c r="GD85" s="66"/>
      <c r="GE85" s="40">
        <f t="shared" si="117"/>
        <v>0</v>
      </c>
      <c r="GG85" s="84">
        <v>58241</v>
      </c>
      <c r="GH85" s="66"/>
      <c r="GI85" s="66"/>
      <c r="GJ85" s="66"/>
      <c r="GK85" s="66"/>
      <c r="GL85" s="40">
        <f t="shared" si="118"/>
        <v>0</v>
      </c>
      <c r="GN85" s="84">
        <v>58241</v>
      </c>
      <c r="GO85" s="66"/>
      <c r="GP85" s="66"/>
      <c r="GQ85" s="66"/>
      <c r="GR85" s="66"/>
      <c r="GS85" s="40">
        <f t="shared" si="119"/>
        <v>0</v>
      </c>
      <c r="GU85" s="84">
        <v>58241</v>
      </c>
      <c r="GV85" s="66"/>
      <c r="GW85" s="66"/>
      <c r="GX85" s="66"/>
      <c r="GY85" s="66"/>
      <c r="GZ85" s="40">
        <f t="shared" si="120"/>
        <v>0</v>
      </c>
    </row>
    <row r="86" spans="2:208" x14ac:dyDescent="0.25">
      <c r="F86" s="84">
        <v>58440</v>
      </c>
      <c r="G86" s="84"/>
      <c r="H86" s="84">
        <v>58424</v>
      </c>
      <c r="I86" s="40"/>
      <c r="O86" s="84">
        <v>58440</v>
      </c>
      <c r="P86" s="84"/>
      <c r="Q86" s="84">
        <v>58424</v>
      </c>
      <c r="R86" s="40">
        <f t="shared" si="138"/>
        <v>0</v>
      </c>
      <c r="S86" s="40">
        <f t="shared" si="139"/>
        <v>0</v>
      </c>
      <c r="T86" s="40">
        <f t="shared" si="140"/>
        <v>0</v>
      </c>
      <c r="U86" s="40">
        <f t="shared" si="141"/>
        <v>0</v>
      </c>
      <c r="V86" s="40">
        <f t="shared" si="121"/>
        <v>0</v>
      </c>
      <c r="X86" s="84">
        <v>58424</v>
      </c>
      <c r="Y86" s="40"/>
      <c r="Z86" s="100"/>
      <c r="AA86" s="40"/>
      <c r="AB86" s="40"/>
      <c r="AC86" s="40"/>
      <c r="AD86" s="40">
        <f t="shared" si="128"/>
        <v>0</v>
      </c>
      <c r="AF86" s="84">
        <v>58424</v>
      </c>
      <c r="AG86" s="40"/>
      <c r="AH86" s="100"/>
      <c r="AI86" s="40">
        <f t="shared" si="122"/>
        <v>0</v>
      </c>
      <c r="AJ86" s="40">
        <v>0</v>
      </c>
      <c r="AK86" s="40"/>
      <c r="AL86" s="40">
        <f t="shared" si="129"/>
        <v>0</v>
      </c>
      <c r="AN86" s="84">
        <v>58424</v>
      </c>
      <c r="AO86" s="40"/>
      <c r="AP86" s="100"/>
      <c r="AQ86" s="40">
        <f t="shared" si="98"/>
        <v>0</v>
      </c>
      <c r="AR86" s="40">
        <v>0</v>
      </c>
      <c r="AS86" s="40"/>
      <c r="AT86" s="40">
        <f t="shared" si="104"/>
        <v>0</v>
      </c>
      <c r="AV86" s="84">
        <v>58424</v>
      </c>
      <c r="AW86" s="40">
        <v>0</v>
      </c>
      <c r="AX86" s="100"/>
      <c r="AY86" s="40">
        <f t="shared" si="99"/>
        <v>0</v>
      </c>
      <c r="AZ86" s="40">
        <v>0</v>
      </c>
      <c r="BA86" s="40"/>
      <c r="BB86" s="40">
        <f t="shared" si="105"/>
        <v>0</v>
      </c>
      <c r="BD86" s="84">
        <v>58424</v>
      </c>
      <c r="BE86" s="40">
        <v>0</v>
      </c>
      <c r="BF86" s="100"/>
      <c r="BG86" s="40">
        <f t="shared" si="130"/>
        <v>0</v>
      </c>
      <c r="BH86" s="40">
        <v>0</v>
      </c>
      <c r="BI86" s="40"/>
      <c r="BJ86" s="40">
        <f t="shared" si="123"/>
        <v>0</v>
      </c>
      <c r="BL86" s="84">
        <v>58424</v>
      </c>
      <c r="BM86" s="40">
        <v>0</v>
      </c>
      <c r="BN86" s="100"/>
      <c r="BO86" s="40">
        <f t="shared" si="131"/>
        <v>0</v>
      </c>
      <c r="BP86" s="40">
        <v>0</v>
      </c>
      <c r="BQ86" s="40"/>
      <c r="BR86" s="40">
        <f t="shared" si="124"/>
        <v>0</v>
      </c>
      <c r="BT86" s="84">
        <v>58424</v>
      </c>
      <c r="BU86" s="40"/>
      <c r="BV86" s="100"/>
      <c r="BW86" s="40"/>
      <c r="BX86" s="100"/>
      <c r="BY86" s="40">
        <f t="shared" si="94"/>
        <v>0</v>
      </c>
      <c r="BZ86" s="40"/>
      <c r="CA86" s="40"/>
      <c r="CB86" s="40">
        <f t="shared" si="106"/>
        <v>0</v>
      </c>
      <c r="CD86" s="84">
        <v>58424</v>
      </c>
      <c r="CE86" s="40"/>
      <c r="CF86" s="40"/>
      <c r="CG86" s="40"/>
      <c r="CH86" s="40"/>
      <c r="CI86" s="40"/>
      <c r="CJ86" s="40">
        <f t="shared" si="100"/>
        <v>0</v>
      </c>
      <c r="CL86" s="84">
        <v>58424</v>
      </c>
      <c r="CM86" s="40">
        <v>0</v>
      </c>
      <c r="CO86" s="40">
        <v>0</v>
      </c>
      <c r="CP86" s="40">
        <v>0</v>
      </c>
      <c r="CQ86" s="40"/>
      <c r="CR86" s="40">
        <f t="shared" si="107"/>
        <v>0</v>
      </c>
      <c r="CT86" s="84">
        <v>58424</v>
      </c>
      <c r="CU86" s="40">
        <v>0</v>
      </c>
      <c r="CV86" s="100"/>
      <c r="CW86" s="40">
        <v>0</v>
      </c>
      <c r="CX86" s="40">
        <v>0</v>
      </c>
      <c r="CY86" s="40">
        <f t="shared" si="108"/>
        <v>0</v>
      </c>
      <c r="DA86" s="84">
        <v>58424</v>
      </c>
      <c r="DB86" s="40"/>
      <c r="DC86" s="40"/>
      <c r="DD86" s="40"/>
      <c r="DE86" s="40"/>
      <c r="DF86" s="40">
        <f t="shared" si="109"/>
        <v>0</v>
      </c>
      <c r="DH86" s="84">
        <v>58424</v>
      </c>
      <c r="DJ86" s="40"/>
      <c r="DL86" s="40">
        <f t="shared" si="110"/>
        <v>0</v>
      </c>
      <c r="DN86" s="84">
        <v>58424</v>
      </c>
      <c r="DR86" s="40">
        <f t="shared" si="111"/>
        <v>0</v>
      </c>
      <c r="DT86" s="84">
        <v>58424</v>
      </c>
      <c r="DU86" s="40"/>
      <c r="DV86" s="86"/>
      <c r="DW86" s="40"/>
      <c r="DX86" s="40"/>
      <c r="DY86" s="40">
        <f t="shared" si="92"/>
        <v>0</v>
      </c>
      <c r="EA86" s="84">
        <v>58424</v>
      </c>
      <c r="EC86" s="86"/>
      <c r="EG86" s="84">
        <v>58424</v>
      </c>
      <c r="EH86" s="40"/>
      <c r="EI86" s="86"/>
      <c r="EJ86" s="40"/>
      <c r="EL86" s="40">
        <f t="shared" si="112"/>
        <v>0</v>
      </c>
      <c r="EN86" s="84">
        <v>58424</v>
      </c>
      <c r="EO86" s="40"/>
      <c r="EP86" s="86"/>
      <c r="EQ86" s="40"/>
      <c r="ER86" s="40">
        <f t="shared" si="113"/>
        <v>0</v>
      </c>
      <c r="ET86" s="84">
        <v>58424</v>
      </c>
      <c r="EV86" s="86"/>
      <c r="EY86" s="40">
        <f t="shared" si="114"/>
        <v>0</v>
      </c>
      <c r="FA86" s="84">
        <v>58424</v>
      </c>
      <c r="FC86" s="86"/>
      <c r="FF86" s="40">
        <f t="shared" si="93"/>
        <v>0</v>
      </c>
      <c r="FH86" s="84">
        <v>58424</v>
      </c>
      <c r="FI86" s="66"/>
      <c r="FJ86" s="66"/>
      <c r="FK86" s="66"/>
      <c r="FL86" s="66"/>
      <c r="FN86" s="84">
        <v>58424</v>
      </c>
      <c r="FO86" s="66"/>
      <c r="FP86" s="66"/>
      <c r="FQ86" s="66"/>
      <c r="FR86" s="40">
        <f t="shared" si="115"/>
        <v>0</v>
      </c>
      <c r="FT86" s="84">
        <v>58424</v>
      </c>
      <c r="FU86" s="66"/>
      <c r="FV86" s="66"/>
      <c r="FW86" s="66"/>
      <c r="FX86" s="40">
        <f t="shared" si="116"/>
        <v>0</v>
      </c>
      <c r="FZ86" s="84">
        <v>58424</v>
      </c>
      <c r="GA86" s="66"/>
      <c r="GB86" s="66"/>
      <c r="GC86" s="66"/>
      <c r="GD86" s="66"/>
      <c r="GE86" s="40">
        <f t="shared" si="117"/>
        <v>0</v>
      </c>
      <c r="GG86" s="84">
        <v>58424</v>
      </c>
      <c r="GH86" s="66"/>
      <c r="GI86" s="66"/>
      <c r="GJ86" s="66"/>
      <c r="GK86" s="66"/>
      <c r="GL86" s="40">
        <f t="shared" si="118"/>
        <v>0</v>
      </c>
      <c r="GN86" s="84">
        <v>58424</v>
      </c>
      <c r="GO86" s="66"/>
      <c r="GP86" s="66"/>
      <c r="GQ86" s="66"/>
      <c r="GR86" s="66"/>
      <c r="GS86" s="40">
        <f t="shared" si="119"/>
        <v>0</v>
      </c>
      <c r="GU86" s="84">
        <v>58424</v>
      </c>
      <c r="GV86" s="66"/>
      <c r="GW86" s="66"/>
      <c r="GX86" s="66"/>
      <c r="GY86" s="66"/>
      <c r="GZ86" s="40">
        <f t="shared" si="120"/>
        <v>0</v>
      </c>
    </row>
    <row r="87" spans="2:208" x14ac:dyDescent="0.25">
      <c r="F87" s="84">
        <v>58622</v>
      </c>
      <c r="G87" s="84"/>
      <c r="H87" s="84">
        <v>58607</v>
      </c>
      <c r="I87" s="40">
        <f t="shared" ref="I87" si="156">SUM(Y86:Y87,AG86:AG87,AO86:AO87,AW86:AW87,BE86:BE87,BM86:BM87,BU86:BU87,BW86:BW87,CE86:CE87,CM86:CM87,CU86:CU87,DB86:DB87,DI86:DI87,DO86:DO87,DU86:DU87,EB86:EB87,EH86:EH87,EO86:EO87,EU86:EU87,FB86:FB87,FI86:FI87,FO86:FO87,FU86:FU87,GA86:GA87,GH86:GH87,GO86:GO87,GV86:GV87)</f>
        <v>0</v>
      </c>
      <c r="J87" s="40">
        <f t="shared" ref="J87" si="157">SUM(AA86:AA87,AI86:AI87,AQ86:AQ87,AY86:AY87,BG86:BG87,BO86:BO87,BY86:BY87,CG86:CG87,CO86:CO87,CW86:CW87,DD86:DD87,DK86:DK87,DQ86:DQ87,DW86:DW87,ED86:ED87,EJ86:EJ87,EQ86:EQ87,EW86:EW87,FD86:FD87,FK86:FK87,FQ86:FQ87,FW86:FW87,GC86:GC87,GJ86:GJ87,GQ86:GQ87,GX86:GX87)</f>
        <v>0</v>
      </c>
      <c r="K87" s="40">
        <f t="shared" ref="K87" si="158">SUM(AB86:AB87,AJ86,AJ87,BZ86:BZ87,CH86:CH87,CP86:CP87,CX86:CX87,DE86:DE87,DX86:DX87,EK86:EK87,EX86:EX87,FE86:FE87,GD86:GD87,GK86:GK87,GR86:GR87,GY86:GY87)</f>
        <v>0</v>
      </c>
      <c r="L87" s="40">
        <f t="shared" ref="L87" si="159">SUM(BA86:BA87,BI86:BI87,BQ86:BQ87,CA86:CA87,CI86:CI87,CQ86:CQ87)</f>
        <v>0</v>
      </c>
      <c r="M87" s="40">
        <f>SUM(I87:L87)</f>
        <v>0</v>
      </c>
      <c r="O87" s="84">
        <v>58622</v>
      </c>
      <c r="P87" s="84"/>
      <c r="Q87" s="84">
        <v>58607</v>
      </c>
      <c r="R87" s="40">
        <f t="shared" si="138"/>
        <v>0</v>
      </c>
      <c r="S87" s="40">
        <f t="shared" si="139"/>
        <v>0</v>
      </c>
      <c r="T87" s="40">
        <f t="shared" si="140"/>
        <v>0</v>
      </c>
      <c r="U87" s="40">
        <f t="shared" si="141"/>
        <v>0</v>
      </c>
      <c r="V87" s="40">
        <f t="shared" si="121"/>
        <v>0</v>
      </c>
      <c r="X87" s="84">
        <v>58607</v>
      </c>
      <c r="Y87" s="40"/>
      <c r="Z87" s="100"/>
      <c r="AA87" s="40"/>
      <c r="AB87" s="40"/>
      <c r="AC87" s="40"/>
      <c r="AD87" s="40">
        <f t="shared" si="128"/>
        <v>0</v>
      </c>
      <c r="AF87" s="84">
        <v>58607</v>
      </c>
      <c r="AG87" s="40"/>
      <c r="AH87" s="100"/>
      <c r="AI87" s="40">
        <f>AG87*AH87/2+AI88</f>
        <v>0</v>
      </c>
      <c r="AJ87" s="40">
        <v>0</v>
      </c>
      <c r="AK87" s="40"/>
      <c r="AL87" s="40">
        <f t="shared" si="129"/>
        <v>0</v>
      </c>
      <c r="AN87" s="84">
        <v>58607</v>
      </c>
      <c r="AO87" s="40"/>
      <c r="AP87" s="100"/>
      <c r="AQ87" s="40">
        <f>AO87*AP87/2+AQ88</f>
        <v>0</v>
      </c>
      <c r="AR87" s="40">
        <v>0</v>
      </c>
      <c r="AS87" s="40"/>
      <c r="AT87" s="40">
        <f t="shared" si="104"/>
        <v>0</v>
      </c>
      <c r="AV87" s="84">
        <v>58607</v>
      </c>
      <c r="AW87" s="40">
        <v>0</v>
      </c>
      <c r="AX87" s="100"/>
      <c r="AY87" s="40">
        <f>AW87*AX87/2+AY88</f>
        <v>0</v>
      </c>
      <c r="AZ87" s="40">
        <v>0</v>
      </c>
      <c r="BA87" s="40"/>
      <c r="BB87" s="40">
        <f t="shared" si="105"/>
        <v>0</v>
      </c>
      <c r="BD87" s="84">
        <v>58607</v>
      </c>
      <c r="BE87" s="40">
        <v>0</v>
      </c>
      <c r="BF87" s="100"/>
      <c r="BG87" s="40">
        <f t="shared" si="130"/>
        <v>0</v>
      </c>
      <c r="BH87" s="40">
        <v>0</v>
      </c>
      <c r="BI87" s="40"/>
      <c r="BJ87" s="40">
        <f t="shared" si="123"/>
        <v>0</v>
      </c>
      <c r="BL87" s="84">
        <v>58607</v>
      </c>
      <c r="BM87" s="40">
        <v>0</v>
      </c>
      <c r="BN87" s="100"/>
      <c r="BO87" s="40">
        <f t="shared" si="131"/>
        <v>0</v>
      </c>
      <c r="BP87" s="40">
        <v>0</v>
      </c>
      <c r="BQ87" s="40"/>
      <c r="BR87" s="40">
        <f t="shared" si="124"/>
        <v>0</v>
      </c>
      <c r="BT87" s="84">
        <v>58607</v>
      </c>
      <c r="BU87" s="40"/>
      <c r="BV87" s="100"/>
      <c r="BW87" s="40"/>
      <c r="BX87" s="100"/>
      <c r="BY87" s="40">
        <f t="shared" si="94"/>
        <v>0</v>
      </c>
      <c r="BZ87" s="40"/>
      <c r="CA87" s="40"/>
      <c r="CB87" s="40">
        <f t="shared" si="106"/>
        <v>0</v>
      </c>
      <c r="CD87" s="84">
        <v>58607</v>
      </c>
      <c r="CE87" s="40"/>
      <c r="CF87" s="40"/>
      <c r="CG87" s="40"/>
      <c r="CH87" s="40"/>
      <c r="CI87" s="40"/>
      <c r="CJ87" s="40">
        <f t="shared" si="100"/>
        <v>0</v>
      </c>
      <c r="CL87" s="84">
        <v>58607</v>
      </c>
      <c r="CM87" s="40">
        <v>0</v>
      </c>
      <c r="CO87" s="40">
        <v>0</v>
      </c>
      <c r="CP87" s="40">
        <v>0</v>
      </c>
      <c r="CQ87" s="40"/>
      <c r="CR87" s="40">
        <f t="shared" si="107"/>
        <v>0</v>
      </c>
      <c r="CT87" s="84">
        <v>58607</v>
      </c>
      <c r="CU87" s="40">
        <v>0</v>
      </c>
      <c r="CV87" s="100"/>
      <c r="CW87" s="40">
        <v>0</v>
      </c>
      <c r="CX87" s="40">
        <v>0</v>
      </c>
      <c r="CY87" s="40">
        <f t="shared" si="108"/>
        <v>0</v>
      </c>
      <c r="DA87" s="84">
        <v>58607</v>
      </c>
      <c r="DB87" s="40"/>
      <c r="DC87" s="40"/>
      <c r="DD87" s="40"/>
      <c r="DE87" s="40"/>
      <c r="DF87" s="40">
        <f t="shared" si="109"/>
        <v>0</v>
      </c>
      <c r="DH87" s="84">
        <v>58607</v>
      </c>
      <c r="DJ87" s="40"/>
      <c r="DL87" s="40">
        <f t="shared" si="110"/>
        <v>0</v>
      </c>
      <c r="DN87" s="84">
        <v>58607</v>
      </c>
      <c r="DR87" s="40">
        <f t="shared" si="111"/>
        <v>0</v>
      </c>
      <c r="DT87" s="84">
        <v>58607</v>
      </c>
      <c r="DU87" s="40"/>
      <c r="DV87" s="86"/>
      <c r="DW87" s="40"/>
      <c r="DX87" s="40"/>
      <c r="DY87" s="40">
        <f t="shared" si="92"/>
        <v>0</v>
      </c>
      <c r="EA87" s="84">
        <v>58607</v>
      </c>
      <c r="EC87" s="86"/>
      <c r="EG87" s="84">
        <v>58607</v>
      </c>
      <c r="EH87" s="40"/>
      <c r="EI87" s="86"/>
      <c r="EJ87" s="40"/>
      <c r="EL87" s="40">
        <f t="shared" si="112"/>
        <v>0</v>
      </c>
      <c r="EN87" s="84">
        <v>58607</v>
      </c>
      <c r="EO87" s="40"/>
      <c r="EP87" s="86"/>
      <c r="EQ87" s="40"/>
      <c r="ER87" s="40">
        <f t="shared" si="113"/>
        <v>0</v>
      </c>
      <c r="ET87" s="84">
        <v>58607</v>
      </c>
      <c r="EV87" s="86"/>
      <c r="EY87" s="40">
        <f t="shared" si="114"/>
        <v>0</v>
      </c>
      <c r="FA87" s="84">
        <v>58607</v>
      </c>
      <c r="FC87" s="86"/>
      <c r="FF87" s="40">
        <f t="shared" si="93"/>
        <v>0</v>
      </c>
      <c r="FH87" s="84">
        <v>58607</v>
      </c>
      <c r="FI87" s="66"/>
      <c r="FJ87" s="66"/>
      <c r="FK87" s="66"/>
      <c r="FL87" s="66"/>
      <c r="FN87" s="84">
        <v>58607</v>
      </c>
      <c r="FO87" s="66"/>
      <c r="FP87" s="66"/>
      <c r="FQ87" s="66"/>
      <c r="FR87" s="40">
        <f t="shared" si="115"/>
        <v>0</v>
      </c>
      <c r="FT87" s="84">
        <v>58607</v>
      </c>
      <c r="FU87" s="66"/>
      <c r="FV87" s="66"/>
      <c r="FW87" s="66"/>
      <c r="FX87" s="40">
        <f t="shared" si="116"/>
        <v>0</v>
      </c>
      <c r="FZ87" s="84">
        <v>58607</v>
      </c>
      <c r="GA87" s="66"/>
      <c r="GB87" s="66"/>
      <c r="GC87" s="66"/>
      <c r="GD87" s="66"/>
      <c r="GE87" s="40">
        <f t="shared" si="117"/>
        <v>0</v>
      </c>
      <c r="GG87" s="84">
        <v>58607</v>
      </c>
      <c r="GH87" s="66"/>
      <c r="GI87" s="66"/>
      <c r="GJ87" s="66"/>
      <c r="GK87" s="66"/>
      <c r="GL87" s="40">
        <f t="shared" si="118"/>
        <v>0</v>
      </c>
      <c r="GN87" s="84">
        <v>58607</v>
      </c>
      <c r="GO87" s="66"/>
      <c r="GP87" s="66"/>
      <c r="GQ87" s="66"/>
      <c r="GR87" s="66"/>
      <c r="GS87" s="40">
        <f t="shared" si="119"/>
        <v>0</v>
      </c>
      <c r="GU87" s="84">
        <v>58607</v>
      </c>
      <c r="GV87" s="66"/>
      <c r="GW87" s="66"/>
      <c r="GX87" s="66"/>
      <c r="GY87" s="66"/>
      <c r="GZ87" s="40">
        <f t="shared" si="120"/>
        <v>0</v>
      </c>
    </row>
    <row r="88" spans="2:208" x14ac:dyDescent="0.25">
      <c r="Z88" s="100"/>
      <c r="AH88" s="100"/>
      <c r="AP88" s="100"/>
      <c r="AX88" s="100"/>
      <c r="BF88" s="100"/>
      <c r="BN88" s="100"/>
      <c r="CV88" s="100"/>
    </row>
    <row r="89" spans="2:208" x14ac:dyDescent="0.25">
      <c r="F89" s="94" t="s">
        <v>33</v>
      </c>
      <c r="G89" s="94"/>
      <c r="H89" s="94"/>
      <c r="I89" s="95">
        <f>SUM(I11:I88)</f>
        <v>3110921006.1500001</v>
      </c>
      <c r="J89" s="95">
        <f>SUM(J11:J88)</f>
        <v>2472594716.5299997</v>
      </c>
      <c r="K89" s="95">
        <f>SUM(K11:K88)</f>
        <v>6511698682.9500008</v>
      </c>
      <c r="L89" s="95">
        <f>SUM(L11:L88)</f>
        <v>-12678926.17</v>
      </c>
      <c r="M89" s="95">
        <f>SUM(M11:M88)</f>
        <v>12082535479.459999</v>
      </c>
      <c r="O89" s="94" t="s">
        <v>33</v>
      </c>
      <c r="P89" s="94"/>
      <c r="Q89" s="94"/>
      <c r="R89" s="95">
        <f>SUM(R11:R88)</f>
        <v>3110921006.1500006</v>
      </c>
      <c r="S89" s="95">
        <f>SUM(S11:S88)</f>
        <v>2472594716.5299997</v>
      </c>
      <c r="T89" s="95">
        <f>SUM(T11:T88)</f>
        <v>6511698682.9500017</v>
      </c>
      <c r="U89" s="95">
        <f>SUM(U11:U88)</f>
        <v>-12678926.17</v>
      </c>
      <c r="V89" s="95">
        <f>SUM(V11:V88)</f>
        <v>12082535479.460001</v>
      </c>
      <c r="X89" s="94" t="s">
        <v>33</v>
      </c>
      <c r="Y89" s="95">
        <f>SUM(Y11:Y88)</f>
        <v>23445000</v>
      </c>
      <c r="Z89" s="95"/>
      <c r="AA89" s="95">
        <f>SUM(AA11:AA88)</f>
        <v>5887300</v>
      </c>
      <c r="AB89" s="95">
        <f>SUM(AB11:AB88)</f>
        <v>0</v>
      </c>
      <c r="AC89" s="95">
        <f>SUM(AC11:AC88)</f>
        <v>-612175</v>
      </c>
      <c r="AD89" s="95">
        <f>SUM(AD11:AD88)</f>
        <v>28720125</v>
      </c>
      <c r="AF89" s="94" t="s">
        <v>33</v>
      </c>
      <c r="AG89" s="95">
        <f>SUM(AG11:AG88)</f>
        <v>811248846.64999998</v>
      </c>
      <c r="AH89" s="95"/>
      <c r="AI89" s="95">
        <f>SUM(AI11:AI88)</f>
        <v>649043400</v>
      </c>
      <c r="AJ89" s="95">
        <f>SUM(AJ11:AJ88)</f>
        <v>66331153.349999994</v>
      </c>
      <c r="AK89" s="95">
        <f>SUM(AK11:AK88)</f>
        <v>-12066751.17</v>
      </c>
      <c r="AL89" s="95">
        <f>SUM(AL11:AL88)</f>
        <v>1514556648.8299999</v>
      </c>
      <c r="AN89" s="94" t="s">
        <v>33</v>
      </c>
      <c r="AO89" s="95">
        <f>SUM(AO11:AO88)</f>
        <v>0</v>
      </c>
      <c r="AP89" s="95"/>
      <c r="AQ89" s="95">
        <f>SUM(AQ11:AQ88)</f>
        <v>0</v>
      </c>
      <c r="AR89" s="95">
        <f>SUM(AR11:AR88)</f>
        <v>0</v>
      </c>
      <c r="AS89" s="95">
        <f>SUM(AS11:AS88)</f>
        <v>0</v>
      </c>
      <c r="AT89" s="95">
        <f>SUM(AT11:AT88)</f>
        <v>0</v>
      </c>
      <c r="AV89" s="94" t="s">
        <v>33</v>
      </c>
      <c r="AW89" s="95">
        <f>SUM(AW11:AW88)</f>
        <v>65510000</v>
      </c>
      <c r="AX89" s="95"/>
      <c r="AY89" s="95">
        <f>SUM(AY11:AY88)</f>
        <v>65510000</v>
      </c>
      <c r="AZ89" s="95">
        <f>SUM(AZ11:AZ88)</f>
        <v>0</v>
      </c>
      <c r="BA89" s="95">
        <f>SUM(BA11:BA88)</f>
        <v>0</v>
      </c>
      <c r="BB89" s="95">
        <f>SUM(BB11:BB88)</f>
        <v>131020000</v>
      </c>
      <c r="BD89" s="94" t="s">
        <v>33</v>
      </c>
      <c r="BE89" s="95">
        <f>SUM(BE11:BE88)</f>
        <v>48905000</v>
      </c>
      <c r="BF89" s="95"/>
      <c r="BG89" s="95">
        <f>SUM(BG11:BG88)</f>
        <v>9320965.4199999999</v>
      </c>
      <c r="BH89" s="95">
        <f>SUM(BH11:BH88)</f>
        <v>0</v>
      </c>
      <c r="BI89" s="95">
        <f>SUM(BI11:BI88)</f>
        <v>0</v>
      </c>
      <c r="BJ89" s="95">
        <f>SUM(BJ11:BJ88)</f>
        <v>58225965.420000002</v>
      </c>
      <c r="BL89" s="94" t="s">
        <v>33</v>
      </c>
      <c r="BM89" s="95">
        <f>SUM(BM11:BM88)</f>
        <v>46270000</v>
      </c>
      <c r="BN89" s="95"/>
      <c r="BO89" s="95">
        <f>SUM(BO11:BO88)</f>
        <v>11932374.859999999</v>
      </c>
      <c r="BP89" s="95">
        <f>SUM(BP11:BP88)</f>
        <v>0</v>
      </c>
      <c r="BQ89" s="95">
        <f>SUM(BQ11:BQ88)</f>
        <v>0</v>
      </c>
      <c r="BR89" s="95">
        <f>SUM(BR11:BR88)</f>
        <v>58202374.859999999</v>
      </c>
      <c r="BT89" s="94" t="s">
        <v>33</v>
      </c>
      <c r="BU89" s="95">
        <f>SUM(BU11:BU88)</f>
        <v>444905000</v>
      </c>
      <c r="BV89" s="95"/>
      <c r="BW89" s="95">
        <f>SUM(BW11:BW88)</f>
        <v>437000000</v>
      </c>
      <c r="BX89" s="95"/>
      <c r="BY89" s="95">
        <f>SUM(BY11:BY88)</f>
        <v>1050845000</v>
      </c>
      <c r="BZ89" s="95">
        <f>SUM(BZ11:BZ88)</f>
        <v>0</v>
      </c>
      <c r="CA89" s="95">
        <f>SUM(CA11:CA88)</f>
        <v>0</v>
      </c>
      <c r="CB89" s="95">
        <f>SUM(CB11:CB88)</f>
        <v>1932750000</v>
      </c>
      <c r="CD89" s="94" t="s">
        <v>33</v>
      </c>
      <c r="CE89" s="95">
        <f>SUM(CE11:CE88)</f>
        <v>0</v>
      </c>
      <c r="CF89" s="95"/>
      <c r="CG89" s="95">
        <f>SUM(CG11:CG88)</f>
        <v>0</v>
      </c>
      <c r="CH89" s="95">
        <f>SUM(CH11:CH88)</f>
        <v>0</v>
      </c>
      <c r="CI89" s="95">
        <f>SUM(CI11:CI88)</f>
        <v>0</v>
      </c>
      <c r="CJ89" s="95">
        <f>SUM(CJ11:CJ88)</f>
        <v>0</v>
      </c>
      <c r="CL89" s="94" t="s">
        <v>33</v>
      </c>
      <c r="CM89" s="95">
        <f>SUM(CM11:CM88)</f>
        <v>246729577.80000001</v>
      </c>
      <c r="CN89" s="95"/>
      <c r="CO89" s="95">
        <f>SUM(CO11:CO88)</f>
        <v>325977125</v>
      </c>
      <c r="CP89" s="95">
        <f>SUM(CP11:CP88)</f>
        <v>339931665.64999998</v>
      </c>
      <c r="CQ89" s="95">
        <f>SUM(CQ11:CQ88)</f>
        <v>0</v>
      </c>
      <c r="CR89" s="95">
        <f>SUM(CR11:CR88)</f>
        <v>912638368.44999993</v>
      </c>
      <c r="CT89" s="94" t="s">
        <v>33</v>
      </c>
      <c r="CU89" s="95">
        <f>SUM(CU11:CU88)</f>
        <v>225776146.75</v>
      </c>
      <c r="CV89" s="131"/>
      <c r="CW89" s="95">
        <f>SUM(CW11:CW88)</f>
        <v>51565328.75</v>
      </c>
      <c r="CX89" s="95">
        <f>SUM(CX11:CX88)</f>
        <v>734766213.39999998</v>
      </c>
      <c r="CY89" s="95">
        <f>SUM(CY11:CY88)</f>
        <v>1012107688.9</v>
      </c>
      <c r="DA89" s="94" t="s">
        <v>33</v>
      </c>
      <c r="DB89" s="95">
        <f>SUM(DB11:DB88)</f>
        <v>153154550</v>
      </c>
      <c r="DC89" s="95"/>
      <c r="DD89" s="95">
        <f>SUM(DD11:DD88)</f>
        <v>212371500</v>
      </c>
      <c r="DE89" s="95">
        <f>SUM(DE11:DE88)</f>
        <v>171870450</v>
      </c>
      <c r="DF89" s="95">
        <f>SUM(DF11:DF88)</f>
        <v>537396500</v>
      </c>
      <c r="DH89" s="94" t="s">
        <v>33</v>
      </c>
      <c r="DI89" s="95">
        <f>SUM(DI11:DI88)</f>
        <v>66215000</v>
      </c>
      <c r="DJ89" s="95"/>
      <c r="DK89" s="95">
        <f>SUM(DK11:DK88)</f>
        <v>69579250</v>
      </c>
      <c r="DL89" s="95">
        <f>SUM(DL11:DL88)</f>
        <v>135794250</v>
      </c>
      <c r="DN89" s="94" t="s">
        <v>33</v>
      </c>
      <c r="DO89" s="95">
        <f>SUM(DO11:DO88)</f>
        <v>0</v>
      </c>
      <c r="DP89" s="95"/>
      <c r="DQ89" s="95">
        <f>SUM(DQ11:DQ88)</f>
        <v>0</v>
      </c>
      <c r="DR89" s="95">
        <f>SUM(DR11:DR88)</f>
        <v>0</v>
      </c>
      <c r="DT89" s="94" t="s">
        <v>33</v>
      </c>
      <c r="DU89" s="95">
        <f>SUM(DU11:DU88)</f>
        <v>112518759.90000001</v>
      </c>
      <c r="DV89" s="95"/>
      <c r="DW89" s="95">
        <f>SUM(DW11:DW88)</f>
        <v>925000</v>
      </c>
      <c r="DX89" s="95">
        <f>SUM(DX11:DX88)</f>
        <v>510077325.60000002</v>
      </c>
      <c r="DY89" s="95">
        <f>SUM(DY11:DY88)</f>
        <v>623521085.5</v>
      </c>
      <c r="EA89" s="94" t="s">
        <v>33</v>
      </c>
      <c r="EB89" s="95">
        <f>SUM(EB11:EB88)</f>
        <v>0</v>
      </c>
      <c r="EC89" s="95"/>
      <c r="ED89" s="95">
        <f>SUM(ED11:ED88)</f>
        <v>0</v>
      </c>
      <c r="EE89" s="95">
        <f>SUM(EE11:EE88)</f>
        <v>0</v>
      </c>
      <c r="EG89" s="94" t="s">
        <v>33</v>
      </c>
      <c r="EH89" s="95">
        <f>SUM(EH11:EH88)</f>
        <v>200004497.39999998</v>
      </c>
      <c r="EI89" s="95"/>
      <c r="EJ89" s="95">
        <f>SUM(EJ11:EJ88)</f>
        <v>0</v>
      </c>
      <c r="EK89" s="95">
        <f>SUM(EK11:EK88)</f>
        <v>1200035502.5999999</v>
      </c>
      <c r="EL89" s="95">
        <f>SUM(EL11:EL88)</f>
        <v>1400040000</v>
      </c>
      <c r="EN89" s="94" t="s">
        <v>33</v>
      </c>
      <c r="EO89" s="95">
        <f>SUM(EO11:EO88)</f>
        <v>0</v>
      </c>
      <c r="EP89" s="95"/>
      <c r="EQ89" s="95">
        <f>SUM(EQ11:EQ88)</f>
        <v>0</v>
      </c>
      <c r="ER89" s="95">
        <f>SUM(ER11:ER88)</f>
        <v>0</v>
      </c>
      <c r="ET89" s="94" t="s">
        <v>33</v>
      </c>
      <c r="EU89" s="95">
        <f>SUM(EU11:EU88)</f>
        <v>85108599</v>
      </c>
      <c r="EV89" s="95"/>
      <c r="EW89" s="95">
        <f>SUM(EW11:EW88)</f>
        <v>0</v>
      </c>
      <c r="EX89" s="95">
        <f>SUM(EX11:EX88)</f>
        <v>3156731401.0000005</v>
      </c>
      <c r="EY89" s="95">
        <f>SUM(EY11:EY88)</f>
        <v>3241840000</v>
      </c>
      <c r="FA89" s="94" t="s">
        <v>33</v>
      </c>
      <c r="FB89" s="95">
        <f>SUM(FB11:FB88)</f>
        <v>3648670.6999999997</v>
      </c>
      <c r="FC89" s="95"/>
      <c r="FD89" s="95">
        <f>SUM(FD11:FD88)</f>
        <v>481935</v>
      </c>
      <c r="FE89" s="95">
        <f>SUM(FE11:FE88)</f>
        <v>4806329.3000000007</v>
      </c>
      <c r="FF89" s="95">
        <f>SUM(FF11:FF88)</f>
        <v>8936935</v>
      </c>
      <c r="FH89" s="94" t="s">
        <v>33</v>
      </c>
      <c r="FI89" s="95">
        <f>SUM(FI11:FI88)</f>
        <v>0</v>
      </c>
      <c r="FJ89" s="95">
        <v>0</v>
      </c>
      <c r="FK89" s="95">
        <f>SUM(FK11:FK88)</f>
        <v>0</v>
      </c>
      <c r="FL89" s="95">
        <f>SUM(FL11:FL88)</f>
        <v>0</v>
      </c>
      <c r="FN89" s="94" t="s">
        <v>33</v>
      </c>
      <c r="FO89" s="95">
        <f>SUM(FO11:FO88)</f>
        <v>77335000</v>
      </c>
      <c r="FP89" s="95"/>
      <c r="FQ89" s="95">
        <f>SUM(FQ11:FQ88)</f>
        <v>18654625</v>
      </c>
      <c r="FR89" s="95">
        <f>SUM(FR11:FR88)</f>
        <v>95989625</v>
      </c>
      <c r="FT89" s="94" t="s">
        <v>33</v>
      </c>
      <c r="FU89" s="95">
        <f>SUM(FU11:FU88)</f>
        <v>8060000</v>
      </c>
      <c r="FV89" s="95"/>
      <c r="FW89" s="95">
        <f>SUM(FW11:FW88)</f>
        <v>500912.5</v>
      </c>
      <c r="FX89" s="95">
        <f>SUM(FX11:FX88)</f>
        <v>8560912.5</v>
      </c>
      <c r="FZ89" s="94" t="s">
        <v>33</v>
      </c>
      <c r="GA89" s="95">
        <f>SUM(GA11:GA88)</f>
        <v>34546370.649999999</v>
      </c>
      <c r="GB89" s="95"/>
      <c r="GC89" s="95">
        <f>SUM(GC11:GC88)</f>
        <v>0</v>
      </c>
      <c r="GD89" s="95">
        <f>SUM(GD11:GD88)</f>
        <v>151023629.34999999</v>
      </c>
      <c r="GE89" s="95">
        <f>SUM(GE11:GE88)</f>
        <v>185570000</v>
      </c>
      <c r="GG89" s="94" t="s">
        <v>33</v>
      </c>
      <c r="GH89" s="95">
        <f>SUM(GH11:GH88)</f>
        <v>20539987.300000001</v>
      </c>
      <c r="GI89" s="95"/>
      <c r="GJ89" s="95">
        <f>SUM(GJ11:GJ88)</f>
        <v>0</v>
      </c>
      <c r="GK89" s="95">
        <f>SUM(GK11:GK88)</f>
        <v>176125012.69999999</v>
      </c>
      <c r="GL89" s="95">
        <f>SUM(GL11:GL88)</f>
        <v>196665000</v>
      </c>
      <c r="GN89" s="94" t="s">
        <v>33</v>
      </c>
      <c r="GO89" s="95">
        <f>SUM(GO11:GO88)</f>
        <v>0</v>
      </c>
      <c r="GP89" s="95"/>
      <c r="GQ89" s="95">
        <f>SUM(GQ11:GQ88)</f>
        <v>0</v>
      </c>
      <c r="GR89" s="95">
        <f>SUM(GR11:GR88)</f>
        <v>0</v>
      </c>
      <c r="GS89" s="95">
        <f>SUM(GS11:GS88)</f>
        <v>0</v>
      </c>
      <c r="GU89" s="94" t="s">
        <v>33</v>
      </c>
      <c r="GV89" s="95">
        <f>SUM(GV11:GV88)</f>
        <v>0</v>
      </c>
      <c r="GW89" s="95"/>
      <c r="GX89" s="95">
        <f>SUM(GX11:GX88)</f>
        <v>0</v>
      </c>
      <c r="GY89" s="95">
        <f>SUM(GY11:GY88)</f>
        <v>0</v>
      </c>
      <c r="GZ89" s="95">
        <f>SUM(GZ11:GZ88)</f>
        <v>0</v>
      </c>
    </row>
    <row r="90" spans="2:208" x14ac:dyDescent="0.25">
      <c r="X90" s="96"/>
      <c r="Y90" s="97"/>
      <c r="Z90" s="97"/>
      <c r="AA90" s="97"/>
      <c r="AB90" s="97"/>
      <c r="AC90" s="72"/>
      <c r="AF90" s="96"/>
      <c r="AG90" s="97"/>
      <c r="AH90" s="97"/>
      <c r="AI90" s="97"/>
      <c r="AJ90" s="97"/>
      <c r="AK90" s="72"/>
      <c r="AN90" s="96"/>
      <c r="AO90" s="97"/>
      <c r="AP90" s="97"/>
      <c r="AQ90" s="97"/>
      <c r="AR90" s="97"/>
      <c r="AS90" s="72"/>
      <c r="AV90" s="96"/>
      <c r="AW90" s="97"/>
      <c r="AX90" s="97"/>
      <c r="AY90" s="97"/>
      <c r="AZ90" s="97"/>
      <c r="BA90" s="72"/>
      <c r="BD90" s="96"/>
      <c r="BE90" s="97"/>
      <c r="BF90" s="97"/>
      <c r="BG90" s="97"/>
      <c r="BH90" s="97"/>
      <c r="BI90" s="72"/>
      <c r="BL90" s="96"/>
      <c r="BM90" s="97"/>
      <c r="BN90" s="97"/>
      <c r="BO90" s="97"/>
      <c r="BP90" s="97"/>
      <c r="BQ90" s="97"/>
      <c r="BR90" s="97"/>
      <c r="BT90" s="96"/>
      <c r="BV90" s="96"/>
      <c r="BW90" s="97"/>
      <c r="BX90" s="97"/>
      <c r="BY90" s="97"/>
      <c r="BZ90" s="97"/>
      <c r="CA90" s="72"/>
      <c r="CD90" s="96"/>
      <c r="CE90" s="97"/>
      <c r="CF90" s="97"/>
      <c r="CG90" s="97"/>
      <c r="CH90" s="97"/>
      <c r="CI90" s="72"/>
      <c r="CL90" s="96"/>
      <c r="CM90" s="97"/>
      <c r="CN90" s="132"/>
      <c r="CO90" s="97"/>
      <c r="CP90" s="97"/>
      <c r="CT90" s="96"/>
      <c r="CU90" s="97"/>
      <c r="CV90" s="97"/>
      <c r="CW90" s="97"/>
      <c r="DA90" s="96"/>
      <c r="DB90" s="97"/>
      <c r="DC90" s="97"/>
      <c r="DD90" s="97"/>
      <c r="DF90" s="96"/>
      <c r="DH90" s="96"/>
      <c r="DI90" s="97"/>
      <c r="DJ90" s="97"/>
      <c r="DL90" s="96"/>
      <c r="DN90" s="96"/>
      <c r="DO90" s="97"/>
      <c r="DP90" s="97"/>
      <c r="DT90" s="96"/>
      <c r="EA90" s="96"/>
      <c r="EG90" s="96"/>
      <c r="EN90" s="96"/>
      <c r="ET90" s="96"/>
      <c r="FA90" s="96"/>
      <c r="FH90" s="96"/>
      <c r="FN90" s="96"/>
      <c r="FT90" s="96"/>
      <c r="FZ90" s="96"/>
      <c r="GG90" s="96"/>
      <c r="GN90" s="96"/>
      <c r="GU90" s="96"/>
    </row>
    <row r="91" spans="2:208" x14ac:dyDescent="0.25">
      <c r="X91" s="98"/>
      <c r="Y91" s="72"/>
      <c r="Z91" s="72"/>
      <c r="AA91" s="72"/>
      <c r="AB91" s="72"/>
      <c r="AC91" s="192" t="s">
        <v>118</v>
      </c>
      <c r="AD91" s="72">
        <f>AD89-AC89</f>
        <v>29332300</v>
      </c>
      <c r="AF91" s="98"/>
      <c r="AG91" s="72"/>
      <c r="AH91" s="72"/>
      <c r="AI91" s="72"/>
      <c r="AJ91" s="72"/>
      <c r="AK91" s="192" t="s">
        <v>118</v>
      </c>
      <c r="AL91" s="72">
        <f>AL89-AK89</f>
        <v>1526623400</v>
      </c>
      <c r="AN91" s="98"/>
      <c r="AO91" s="72"/>
      <c r="AP91" s="72"/>
      <c r="AQ91" s="72"/>
      <c r="AR91" s="72"/>
      <c r="AS91" s="72"/>
      <c r="AV91" s="98"/>
      <c r="AW91" s="72"/>
      <c r="AX91" s="72"/>
      <c r="AY91" s="72"/>
      <c r="AZ91" s="72"/>
      <c r="BA91" s="72"/>
      <c r="BD91" s="98"/>
      <c r="BE91" s="72"/>
      <c r="BF91" s="72"/>
      <c r="BG91" s="72"/>
      <c r="BH91" s="72"/>
      <c r="BI91" s="72"/>
      <c r="BL91" s="98"/>
      <c r="BM91" s="72"/>
      <c r="BN91" s="72"/>
      <c r="BO91" s="72"/>
      <c r="BP91" s="72"/>
      <c r="BQ91" s="72"/>
      <c r="BR91" s="72"/>
      <c r="BT91" s="98"/>
      <c r="BV91" s="98"/>
      <c r="BW91" s="72"/>
      <c r="BX91" s="72"/>
      <c r="BY91" s="72"/>
      <c r="BZ91" s="72"/>
      <c r="CA91" s="72"/>
      <c r="CD91" s="98"/>
      <c r="CE91" s="72"/>
      <c r="CF91" s="72"/>
      <c r="CG91" s="72"/>
      <c r="CH91" s="72"/>
      <c r="CI91" s="72"/>
      <c r="CL91" s="98"/>
      <c r="CM91" s="72"/>
      <c r="CN91" s="127"/>
      <c r="CO91" s="72"/>
      <c r="CP91" s="72"/>
      <c r="CT91" s="98"/>
      <c r="CU91" s="72"/>
      <c r="CV91" s="72"/>
      <c r="CW91" s="72"/>
      <c r="DA91" s="98"/>
      <c r="DB91" s="72"/>
      <c r="DC91" s="72"/>
      <c r="DD91" s="72"/>
      <c r="DF91" s="98"/>
      <c r="DH91" s="98"/>
      <c r="DI91" s="72"/>
      <c r="DJ91" s="72"/>
      <c r="DL91" s="98"/>
      <c r="DN91" s="98"/>
      <c r="DO91" s="72"/>
      <c r="DP91" s="72"/>
      <c r="DT91" s="98"/>
      <c r="EA91" s="98"/>
      <c r="EG91" s="98"/>
      <c r="EN91" s="98"/>
      <c r="ET91" s="98"/>
      <c r="FA91" s="98"/>
      <c r="FH91" s="98"/>
      <c r="FN91" s="98"/>
      <c r="FT91" s="98"/>
      <c r="FZ91" s="98"/>
      <c r="GG91" s="98"/>
      <c r="GN91" s="98"/>
      <c r="GU91" s="98"/>
    </row>
    <row r="92" spans="2:208" x14ac:dyDescent="0.25">
      <c r="M92" s="99"/>
      <c r="V92" s="99"/>
      <c r="X92" s="66"/>
      <c r="Y92" s="66"/>
      <c r="Z92" s="66"/>
      <c r="AA92" s="66"/>
      <c r="AB92" s="66"/>
      <c r="AC92" s="66"/>
      <c r="AD92" s="66"/>
      <c r="AF92" s="66"/>
      <c r="AG92" s="66"/>
      <c r="AH92" s="66"/>
      <c r="AI92" s="66"/>
      <c r="AJ92" s="66"/>
      <c r="AK92" s="66"/>
      <c r="AL92" s="66"/>
      <c r="AN92" s="66"/>
      <c r="AO92" s="66"/>
      <c r="AP92" s="66"/>
      <c r="AQ92" s="66"/>
      <c r="AR92" s="66"/>
      <c r="AS92" s="66"/>
      <c r="AT92" s="66"/>
      <c r="AV92" s="66"/>
      <c r="AW92" s="66"/>
      <c r="AX92" s="66"/>
      <c r="AY92" s="66"/>
      <c r="AZ92" s="66"/>
      <c r="BA92" s="66"/>
      <c r="BB92" s="66"/>
      <c r="BD92" s="66"/>
      <c r="BE92" s="66"/>
      <c r="BF92" s="66"/>
      <c r="BG92" s="66"/>
      <c r="BH92" s="66"/>
      <c r="BI92" s="66"/>
      <c r="BJ92" s="66"/>
      <c r="BL92" s="66"/>
      <c r="BM92" s="66"/>
      <c r="BN92" s="66"/>
      <c r="BO92" s="66"/>
      <c r="BP92" s="66"/>
      <c r="BQ92" s="66"/>
      <c r="BR92" s="66"/>
      <c r="BT92" s="66"/>
      <c r="BV92" s="66"/>
      <c r="BW92" s="66"/>
      <c r="BX92" s="66"/>
      <c r="BY92" s="66"/>
      <c r="BZ92" s="66"/>
      <c r="CA92" s="66"/>
      <c r="CB92" s="66"/>
      <c r="CD92" s="66"/>
      <c r="CE92" s="66"/>
      <c r="CF92" s="66"/>
      <c r="CG92" s="66"/>
      <c r="CH92" s="66"/>
      <c r="CI92" s="66"/>
      <c r="CJ92" s="66"/>
      <c r="CL92" s="66"/>
      <c r="CM92" s="66"/>
      <c r="CN92" s="133"/>
      <c r="CO92" s="66"/>
      <c r="CP92" s="66"/>
      <c r="CQ92" s="66"/>
      <c r="CT92" s="66"/>
      <c r="CU92" s="66"/>
      <c r="CV92" s="66"/>
      <c r="CW92" s="66"/>
      <c r="CX92" s="66"/>
      <c r="DA92" s="66"/>
      <c r="DB92" s="66"/>
      <c r="DC92" s="66"/>
      <c r="DD92" s="66"/>
      <c r="DF92" s="66"/>
      <c r="DH92" s="66"/>
      <c r="DI92" s="66"/>
      <c r="DJ92" s="66"/>
      <c r="DK92" s="66"/>
      <c r="DL92" s="66"/>
      <c r="DN92" s="66"/>
      <c r="DO92" s="66"/>
      <c r="DP92" s="66"/>
      <c r="DQ92" s="66"/>
      <c r="DT92" s="66"/>
      <c r="EA92" s="66"/>
      <c r="EG92" s="66"/>
      <c r="EN92" s="66"/>
      <c r="ET92" s="66"/>
      <c r="FA92" s="66"/>
      <c r="FH92" s="66"/>
      <c r="FN92" s="66"/>
      <c r="FT92" s="66"/>
      <c r="FZ92" s="66"/>
      <c r="GG92" s="66"/>
      <c r="GN92" s="66"/>
      <c r="GU92" s="66"/>
    </row>
    <row r="93" spans="2:208" x14ac:dyDescent="0.25">
      <c r="B93" s="98"/>
      <c r="C93" s="72"/>
      <c r="L93" s="191"/>
      <c r="M93" s="99"/>
      <c r="U93" s="191"/>
      <c r="V93" s="40"/>
      <c r="X93" s="66"/>
      <c r="Y93" s="66"/>
      <c r="Z93" s="66"/>
      <c r="AA93" s="66"/>
      <c r="AB93" s="66"/>
      <c r="AC93" s="66"/>
      <c r="AD93" s="66"/>
      <c r="AF93" s="66"/>
      <c r="AG93" s="66"/>
      <c r="AH93" s="66"/>
      <c r="AI93" s="66"/>
      <c r="AJ93" s="66"/>
      <c r="AK93" s="66"/>
      <c r="AL93" s="66"/>
      <c r="AN93" s="66"/>
      <c r="AO93" s="66"/>
      <c r="AP93" s="66"/>
      <c r="AQ93" s="66"/>
      <c r="AR93" s="66"/>
      <c r="AS93" s="66"/>
      <c r="AT93" s="66"/>
      <c r="AV93" s="66"/>
      <c r="AW93" s="66"/>
      <c r="AX93" s="66"/>
      <c r="AY93" s="66"/>
      <c r="AZ93" s="66"/>
      <c r="BA93" s="66"/>
      <c r="BB93" s="66"/>
      <c r="BD93" s="66"/>
      <c r="BE93" s="66"/>
      <c r="BF93" s="66"/>
      <c r="BG93" s="66"/>
      <c r="BH93" s="66"/>
      <c r="BI93" s="66"/>
      <c r="BJ93" s="66"/>
      <c r="BL93" s="66"/>
      <c r="BM93" s="66"/>
      <c r="BN93" s="66"/>
      <c r="BO93" s="66"/>
      <c r="BP93" s="66"/>
      <c r="BQ93" s="66"/>
      <c r="BR93" s="66"/>
      <c r="BT93" s="66"/>
      <c r="BV93" s="66"/>
      <c r="BW93" s="66"/>
      <c r="BX93" s="66"/>
      <c r="BY93" s="66"/>
      <c r="BZ93" s="66"/>
      <c r="CA93" s="66"/>
      <c r="CB93" s="66"/>
      <c r="CD93" s="66"/>
      <c r="CE93" s="66"/>
      <c r="CF93" s="66"/>
      <c r="CG93" s="66"/>
      <c r="CH93" s="66"/>
      <c r="CI93" s="66"/>
      <c r="CJ93" s="66"/>
      <c r="CL93" s="66"/>
      <c r="CM93" s="66"/>
      <c r="CN93" s="133"/>
      <c r="CO93" s="66"/>
      <c r="CP93" s="66"/>
      <c r="CQ93" s="66"/>
      <c r="CT93" s="66"/>
      <c r="CU93" s="66"/>
      <c r="CV93" s="66"/>
      <c r="CW93" s="66"/>
      <c r="CX93" s="66"/>
      <c r="DA93" s="66"/>
      <c r="DB93" s="66"/>
      <c r="DC93" s="66"/>
      <c r="DD93" s="66"/>
      <c r="DF93" s="66"/>
      <c r="DH93" s="66"/>
      <c r="DI93" s="66"/>
      <c r="DJ93" s="66"/>
      <c r="DK93" s="66"/>
      <c r="DL93" s="66"/>
      <c r="DN93" s="66"/>
      <c r="DO93" s="66"/>
      <c r="DP93" s="66"/>
      <c r="DQ93" s="66"/>
      <c r="DT93" s="66"/>
      <c r="EA93" s="66"/>
      <c r="EG93" s="66"/>
      <c r="EN93" s="66"/>
      <c r="ET93" s="66"/>
      <c r="FA93" s="66"/>
      <c r="FH93" s="66"/>
      <c r="FN93" s="66"/>
      <c r="FT93" s="66"/>
      <c r="FZ93" s="66"/>
      <c r="GG93" s="66"/>
      <c r="GN93" s="66"/>
      <c r="GU93" s="66"/>
    </row>
    <row r="94" spans="2:208" x14ac:dyDescent="0.25">
      <c r="M94" s="99"/>
      <c r="V94" s="188"/>
      <c r="X94" s="66"/>
      <c r="Y94" s="66"/>
      <c r="Z94" s="66"/>
      <c r="AA94" s="66"/>
      <c r="AB94" s="66"/>
      <c r="AC94" s="66"/>
      <c r="AD94" s="66"/>
      <c r="AF94" s="66"/>
      <c r="AG94" s="66"/>
      <c r="AH94" s="66"/>
      <c r="AI94" s="66"/>
      <c r="AJ94" s="66"/>
      <c r="AK94" s="66"/>
      <c r="AL94" s="66"/>
      <c r="AN94" s="66"/>
      <c r="AO94" s="66"/>
      <c r="AP94" s="66"/>
      <c r="AQ94" s="66"/>
      <c r="AR94" s="66"/>
      <c r="AS94" s="66"/>
      <c r="AT94" s="66"/>
      <c r="AV94" s="66"/>
      <c r="AW94" s="66"/>
      <c r="AX94" s="66"/>
      <c r="AY94" s="66"/>
      <c r="AZ94" s="66"/>
      <c r="BA94" s="66"/>
      <c r="BB94" s="66"/>
      <c r="BD94" s="66"/>
      <c r="BE94" s="66"/>
      <c r="BF94" s="66"/>
      <c r="BG94" s="66"/>
      <c r="BH94" s="66"/>
      <c r="BI94" s="66"/>
      <c r="BJ94" s="66"/>
      <c r="BL94" s="66"/>
      <c r="BM94" s="66"/>
      <c r="BN94" s="66"/>
      <c r="BO94" s="66"/>
      <c r="BP94" s="66"/>
      <c r="BQ94" s="66"/>
      <c r="BR94" s="66"/>
      <c r="BT94" s="66"/>
      <c r="BV94" s="66"/>
      <c r="BW94" s="66"/>
      <c r="BX94" s="66"/>
      <c r="BY94" s="66"/>
      <c r="BZ94" s="66"/>
      <c r="CA94" s="66"/>
      <c r="CB94" s="66"/>
      <c r="CD94" s="66"/>
      <c r="CE94" s="66"/>
      <c r="CF94" s="66"/>
      <c r="CG94" s="66"/>
      <c r="CH94" s="66"/>
      <c r="CI94" s="66"/>
      <c r="CJ94" s="66"/>
      <c r="CL94" s="66"/>
      <c r="CM94" s="66"/>
      <c r="CN94" s="133"/>
      <c r="CO94" s="66"/>
      <c r="CP94" s="66"/>
      <c r="CQ94" s="66"/>
      <c r="CT94" s="66"/>
      <c r="CU94" s="66"/>
      <c r="CV94" s="66"/>
      <c r="CW94" s="66"/>
      <c r="CX94" s="66"/>
      <c r="DA94" s="66"/>
      <c r="DB94" s="66"/>
      <c r="DC94" s="66"/>
      <c r="DD94" s="66"/>
      <c r="DF94" s="66"/>
      <c r="DH94" s="66"/>
      <c r="DI94" s="66"/>
      <c r="DJ94" s="66"/>
      <c r="DK94" s="66"/>
      <c r="DL94" s="66"/>
      <c r="DN94" s="66"/>
      <c r="DO94" s="66"/>
      <c r="DP94" s="66"/>
      <c r="DQ94" s="66"/>
      <c r="DT94" s="66"/>
      <c r="EA94" s="66"/>
      <c r="EG94" s="66"/>
      <c r="EN94" s="66"/>
      <c r="ET94" s="66"/>
      <c r="FA94" s="66"/>
      <c r="FH94" s="66"/>
      <c r="FN94" s="66"/>
      <c r="FT94" s="66"/>
      <c r="FZ94" s="66"/>
      <c r="GG94" s="66"/>
      <c r="GN94" s="66"/>
      <c r="GU94" s="66"/>
    </row>
    <row r="99" spans="3:203" x14ac:dyDescent="0.25">
      <c r="X99" s="66"/>
      <c r="Y99" s="66"/>
      <c r="Z99" s="66"/>
      <c r="AA99" s="66"/>
      <c r="AB99" s="66"/>
      <c r="AC99" s="66"/>
      <c r="AD99" s="66"/>
      <c r="AF99" s="66"/>
      <c r="AG99" s="66"/>
      <c r="AH99" s="66"/>
      <c r="AI99" s="66"/>
      <c r="AJ99" s="66"/>
      <c r="AK99" s="66"/>
      <c r="AL99" s="66"/>
      <c r="AN99" s="66"/>
      <c r="AO99" s="66"/>
      <c r="AP99" s="66"/>
      <c r="AQ99" s="66"/>
      <c r="AR99" s="66"/>
      <c r="AS99" s="66"/>
      <c r="AT99" s="66"/>
      <c r="AV99" s="66"/>
      <c r="AW99" s="66"/>
      <c r="AX99" s="66"/>
      <c r="AY99" s="66"/>
      <c r="AZ99" s="66"/>
      <c r="BA99" s="66"/>
      <c r="BB99" s="66"/>
      <c r="BD99" s="66"/>
      <c r="BE99" s="66"/>
      <c r="BF99" s="66"/>
      <c r="BG99" s="66"/>
      <c r="BH99" s="66"/>
      <c r="BI99" s="66"/>
      <c r="BJ99" s="66"/>
      <c r="BL99" s="66"/>
      <c r="BM99" s="66"/>
      <c r="BN99" s="66"/>
      <c r="BO99" s="66"/>
      <c r="BP99" s="66"/>
      <c r="BQ99" s="66"/>
      <c r="BR99" s="66"/>
      <c r="BT99" s="66"/>
      <c r="BV99" s="66"/>
      <c r="BW99" s="66"/>
      <c r="BX99" s="66"/>
      <c r="BY99" s="66"/>
      <c r="BZ99" s="66"/>
      <c r="CA99" s="66"/>
      <c r="CB99" s="66"/>
      <c r="CD99" s="66"/>
      <c r="CE99" s="66"/>
      <c r="CF99" s="66"/>
      <c r="CG99" s="66"/>
      <c r="CH99" s="66"/>
      <c r="CI99" s="66"/>
      <c r="CJ99" s="66"/>
      <c r="CL99" s="66"/>
      <c r="CM99" s="66"/>
      <c r="CN99" s="133"/>
      <c r="CO99" s="66"/>
      <c r="CP99" s="66"/>
      <c r="CQ99" s="66"/>
      <c r="CT99" s="66"/>
      <c r="CU99" s="66"/>
      <c r="CV99" s="66"/>
      <c r="CW99" s="66"/>
      <c r="CX99" s="66"/>
      <c r="DA99" s="66"/>
      <c r="DB99" s="66"/>
      <c r="DC99" s="66"/>
      <c r="DD99" s="66"/>
      <c r="DF99" s="66"/>
      <c r="DH99" s="66"/>
      <c r="DI99" s="66"/>
      <c r="DJ99" s="66"/>
      <c r="DK99" s="66"/>
      <c r="DL99" s="66"/>
      <c r="DN99" s="66"/>
      <c r="DO99" s="66"/>
      <c r="DP99" s="66"/>
      <c r="DQ99" s="66"/>
      <c r="DT99" s="66"/>
      <c r="EA99" s="66"/>
      <c r="EG99" s="66"/>
      <c r="EN99" s="66"/>
      <c r="ET99" s="66"/>
      <c r="FA99" s="66"/>
      <c r="FH99" s="66"/>
      <c r="FN99" s="66"/>
      <c r="FT99" s="66"/>
      <c r="FZ99" s="66"/>
      <c r="GG99" s="66"/>
      <c r="GN99" s="66"/>
      <c r="GU99" s="66"/>
    </row>
    <row r="100" spans="3:203" x14ac:dyDescent="0.25">
      <c r="X100" s="66"/>
      <c r="Y100" s="66"/>
      <c r="Z100" s="66"/>
      <c r="AA100" s="66"/>
      <c r="AB100" s="66"/>
      <c r="AC100" s="66"/>
      <c r="AD100" s="66"/>
      <c r="AF100" s="66"/>
      <c r="AG100" s="66"/>
      <c r="AH100" s="66"/>
      <c r="AI100" s="66"/>
      <c r="AJ100" s="66"/>
      <c r="AK100" s="66"/>
      <c r="AL100" s="66"/>
      <c r="AN100" s="66"/>
      <c r="AO100" s="66"/>
      <c r="AP100" s="66"/>
      <c r="AQ100" s="66"/>
      <c r="AR100" s="66"/>
      <c r="AS100" s="66"/>
      <c r="AT100" s="66"/>
      <c r="AV100" s="66"/>
      <c r="AW100" s="66"/>
      <c r="AX100" s="66"/>
      <c r="AY100" s="66"/>
      <c r="AZ100" s="66"/>
      <c r="BA100" s="66"/>
      <c r="BB100" s="66"/>
      <c r="BD100" s="66"/>
      <c r="BE100" s="66"/>
      <c r="BF100" s="66"/>
      <c r="BG100" s="66"/>
      <c r="BH100" s="66"/>
      <c r="BI100" s="66"/>
      <c r="BJ100" s="66"/>
      <c r="BL100" s="66"/>
      <c r="BM100" s="66"/>
      <c r="BN100" s="66"/>
      <c r="BO100" s="66"/>
      <c r="BP100" s="66"/>
      <c r="BQ100" s="66"/>
      <c r="BR100" s="66"/>
      <c r="BT100" s="66"/>
      <c r="BV100" s="66"/>
      <c r="BW100" s="66"/>
      <c r="BX100" s="66"/>
      <c r="BY100" s="66"/>
      <c r="BZ100" s="66"/>
      <c r="CA100" s="66"/>
      <c r="CB100" s="66"/>
      <c r="CD100" s="66"/>
      <c r="CE100" s="66"/>
      <c r="CF100" s="66"/>
      <c r="CG100" s="66"/>
      <c r="CH100" s="66"/>
      <c r="CI100" s="66"/>
      <c r="CJ100" s="66"/>
      <c r="CL100" s="66"/>
      <c r="CM100" s="66"/>
      <c r="CN100" s="133"/>
      <c r="CO100" s="66"/>
      <c r="CP100" s="66"/>
      <c r="CQ100" s="66"/>
      <c r="CT100" s="66"/>
      <c r="CU100" s="66"/>
      <c r="CV100" s="66"/>
      <c r="CW100" s="66"/>
      <c r="CX100" s="66"/>
      <c r="DA100" s="66"/>
      <c r="DB100" s="66"/>
      <c r="DC100" s="66"/>
      <c r="DD100" s="66"/>
      <c r="DF100" s="66"/>
      <c r="DH100" s="66"/>
      <c r="DI100" s="66"/>
      <c r="DJ100" s="66"/>
      <c r="DK100" s="66"/>
      <c r="DL100" s="66"/>
      <c r="DN100" s="66"/>
      <c r="DO100" s="66"/>
      <c r="DP100" s="66"/>
      <c r="DQ100" s="66"/>
      <c r="DT100" s="66"/>
      <c r="EA100" s="66"/>
      <c r="EG100" s="66"/>
      <c r="EN100" s="66"/>
      <c r="ET100" s="66"/>
      <c r="FA100" s="66"/>
      <c r="FH100" s="66"/>
      <c r="FN100" s="66"/>
      <c r="FT100" s="66"/>
      <c r="FZ100" s="66"/>
      <c r="GG100" s="66"/>
      <c r="GN100" s="66"/>
      <c r="GU100" s="66"/>
    </row>
    <row r="101" spans="3:203" x14ac:dyDescent="0.25">
      <c r="C101" s="99"/>
      <c r="X101" s="66"/>
      <c r="Y101" s="66"/>
      <c r="Z101" s="66"/>
      <c r="AA101" s="66"/>
      <c r="AB101" s="66"/>
      <c r="AC101" s="66"/>
      <c r="AD101" s="66"/>
      <c r="AF101" s="66"/>
      <c r="AG101" s="66"/>
      <c r="AH101" s="66"/>
      <c r="AI101" s="66"/>
      <c r="AJ101" s="66"/>
      <c r="AK101" s="66"/>
      <c r="AL101" s="66"/>
      <c r="AN101" s="66"/>
      <c r="AO101" s="66"/>
      <c r="AP101" s="66"/>
      <c r="AQ101" s="66"/>
      <c r="AR101" s="66"/>
      <c r="AS101" s="66"/>
      <c r="AT101" s="66"/>
      <c r="AV101" s="66"/>
      <c r="AW101" s="66"/>
      <c r="AX101" s="66"/>
      <c r="AY101" s="66"/>
      <c r="AZ101" s="66"/>
      <c r="BA101" s="66"/>
      <c r="BB101" s="66"/>
      <c r="BD101" s="66"/>
      <c r="BE101" s="66"/>
      <c r="BF101" s="66"/>
      <c r="BG101" s="66"/>
      <c r="BH101" s="66"/>
      <c r="BI101" s="66"/>
      <c r="BJ101" s="66"/>
      <c r="BL101" s="66"/>
      <c r="BM101" s="66"/>
      <c r="BN101" s="66"/>
      <c r="BO101" s="66"/>
      <c r="BP101" s="66"/>
      <c r="BQ101" s="66"/>
      <c r="BR101" s="66"/>
      <c r="BT101" s="66"/>
      <c r="BV101" s="66"/>
      <c r="BW101" s="66"/>
      <c r="BX101" s="66"/>
      <c r="BY101" s="66"/>
      <c r="BZ101" s="66"/>
      <c r="CA101" s="66"/>
      <c r="CB101" s="66"/>
      <c r="CD101" s="66"/>
      <c r="CE101" s="66"/>
      <c r="CF101" s="66"/>
      <c r="CG101" s="66"/>
      <c r="CH101" s="66"/>
      <c r="CI101" s="66"/>
      <c r="CJ101" s="66"/>
      <c r="CL101" s="66"/>
      <c r="CM101" s="66"/>
      <c r="CN101" s="133"/>
      <c r="CO101" s="66"/>
      <c r="CP101" s="66"/>
      <c r="CQ101" s="66"/>
      <c r="CT101" s="66"/>
      <c r="CU101" s="66"/>
      <c r="CV101" s="66"/>
      <c r="CW101" s="66"/>
      <c r="CX101" s="66"/>
      <c r="DA101" s="66"/>
      <c r="DB101" s="66"/>
      <c r="DC101" s="66"/>
      <c r="DD101" s="66"/>
      <c r="DF101" s="66"/>
      <c r="DH101" s="66"/>
      <c r="DI101" s="66"/>
      <c r="DJ101" s="66"/>
      <c r="DK101" s="66"/>
      <c r="DL101" s="66"/>
      <c r="DN101" s="66"/>
      <c r="DO101" s="66"/>
      <c r="DP101" s="66"/>
      <c r="DQ101" s="66"/>
      <c r="DT101" s="66"/>
      <c r="EA101" s="66"/>
      <c r="EG101" s="66"/>
      <c r="EN101" s="66"/>
      <c r="ET101" s="66"/>
      <c r="FA101" s="66"/>
      <c r="FH101" s="66"/>
      <c r="FN101" s="66"/>
      <c r="FT101" s="66"/>
      <c r="FZ101" s="66"/>
      <c r="GG101" s="66"/>
      <c r="GN101" s="66"/>
      <c r="GU101" s="66"/>
    </row>
    <row r="102" spans="3:203" x14ac:dyDescent="0.25">
      <c r="C102" s="99"/>
    </row>
    <row r="103" spans="3:203" x14ac:dyDescent="0.25">
      <c r="C103" s="99"/>
    </row>
    <row r="104" spans="3:203" x14ac:dyDescent="0.25">
      <c r="C104" s="99"/>
    </row>
    <row r="105" spans="3:203" x14ac:dyDescent="0.25">
      <c r="C105" s="99"/>
    </row>
    <row r="106" spans="3:203" x14ac:dyDescent="0.25">
      <c r="C106" s="99"/>
    </row>
    <row r="107" spans="3:203" x14ac:dyDescent="0.25">
      <c r="C107" s="99"/>
    </row>
    <row r="108" spans="3:203" x14ac:dyDescent="0.25">
      <c r="C108" s="99"/>
    </row>
    <row r="109" spans="3:203" x14ac:dyDescent="0.25">
      <c r="C109" s="99"/>
    </row>
    <row r="110" spans="3:203" x14ac:dyDescent="0.25">
      <c r="C110" s="99"/>
    </row>
    <row r="111" spans="3:203" x14ac:dyDescent="0.25">
      <c r="C111" s="99"/>
    </row>
    <row r="112" spans="3:203" x14ac:dyDescent="0.25">
      <c r="C112" s="99"/>
    </row>
    <row r="113" spans="3:3" x14ac:dyDescent="0.25">
      <c r="C113" s="99"/>
    </row>
    <row r="114" spans="3:3" x14ac:dyDescent="0.25">
      <c r="C114" s="99"/>
    </row>
    <row r="115" spans="3:3" x14ac:dyDescent="0.25">
      <c r="C115" s="99"/>
    </row>
    <row r="116" spans="3:3" x14ac:dyDescent="0.25">
      <c r="C116" s="99"/>
    </row>
    <row r="117" spans="3:3" x14ac:dyDescent="0.25">
      <c r="C117" s="99"/>
    </row>
    <row r="118" spans="3:3" x14ac:dyDescent="0.25">
      <c r="C118" s="99"/>
    </row>
    <row r="119" spans="3:3" x14ac:dyDescent="0.25">
      <c r="C119" s="99"/>
    </row>
    <row r="120" spans="3:3" x14ac:dyDescent="0.25">
      <c r="C120" s="99"/>
    </row>
    <row r="121" spans="3:3" x14ac:dyDescent="0.25">
      <c r="C121" s="99"/>
    </row>
    <row r="122" spans="3:3" x14ac:dyDescent="0.25">
      <c r="C122" s="99"/>
    </row>
    <row r="123" spans="3:3" x14ac:dyDescent="0.25">
      <c r="C123" s="99"/>
    </row>
    <row r="124" spans="3:3" x14ac:dyDescent="0.25">
      <c r="C124" s="99"/>
    </row>
    <row r="125" spans="3:3" x14ac:dyDescent="0.25">
      <c r="C125" s="99"/>
    </row>
    <row r="126" spans="3:3" x14ac:dyDescent="0.25">
      <c r="C126" s="99"/>
    </row>
    <row r="127" spans="3:3" x14ac:dyDescent="0.25">
      <c r="C127" s="99"/>
    </row>
    <row r="128" spans="3:3" x14ac:dyDescent="0.25">
      <c r="C128" s="99"/>
    </row>
    <row r="129" spans="3:3" x14ac:dyDescent="0.25">
      <c r="C129" s="99"/>
    </row>
    <row r="130" spans="3:3" x14ac:dyDescent="0.25">
      <c r="C130" s="99"/>
    </row>
    <row r="131" spans="3:3" x14ac:dyDescent="0.25">
      <c r="C131" s="99"/>
    </row>
    <row r="132" spans="3:3" x14ac:dyDescent="0.25">
      <c r="C132" s="99"/>
    </row>
    <row r="133" spans="3:3" x14ac:dyDescent="0.25">
      <c r="C133" s="99"/>
    </row>
    <row r="134" spans="3:3" x14ac:dyDescent="0.25">
      <c r="C134" s="99"/>
    </row>
    <row r="135" spans="3:3" x14ac:dyDescent="0.25">
      <c r="C135" s="99"/>
    </row>
    <row r="136" spans="3:3" x14ac:dyDescent="0.25">
      <c r="C136" s="99"/>
    </row>
    <row r="137" spans="3:3" x14ac:dyDescent="0.25">
      <c r="C137" s="99"/>
    </row>
    <row r="138" spans="3:3" x14ac:dyDescent="0.25">
      <c r="C138" s="99"/>
    </row>
    <row r="139" spans="3:3" x14ac:dyDescent="0.25">
      <c r="C139" s="99"/>
    </row>
  </sheetData>
  <phoneticPr fontId="0" type="noConversion"/>
  <pageMargins left="0.75" right="0.75" top="0.5" bottom="0.5" header="0.5" footer="0.5"/>
  <pageSetup scale="60" fitToWidth="28" orientation="portrait" r:id="rId1"/>
  <headerFooter alignWithMargins="0"/>
  <colBreaks count="20" manualBreakCount="20">
    <brk id="13" min="1" max="88" man="1"/>
    <brk id="22" min="1" max="88" man="1"/>
    <brk id="30" min="1" max="88" man="1"/>
    <brk id="38" min="1" max="88" man="1"/>
    <brk id="46" min="1" max="88" man="1"/>
    <brk id="54" min="1" max="88" man="1"/>
    <brk id="62" min="1" max="88" man="1"/>
    <brk id="70" min="1" max="88" man="1"/>
    <brk id="80" min="1" max="88" man="1"/>
    <brk id="88" min="1" max="88" man="1"/>
    <brk id="96" min="1" max="88" man="1"/>
    <brk id="103" min="1" max="88" man="1"/>
    <brk id="110" min="1" max="88" man="1"/>
    <brk id="116" min="1" max="88" man="1"/>
    <brk id="129" min="1" max="88" man="1"/>
    <brk id="142" min="1" max="88" man="1"/>
    <brk id="155" min="1" max="88" man="1"/>
    <brk id="168" min="1" max="88" man="1"/>
    <brk id="180" min="1" max="88" man="1"/>
    <brk id="194" min="1" max="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C-05 2019A</vt:lpstr>
      <vt:lpstr>COI2022B</vt:lpstr>
      <vt:lpstr>2022B</vt:lpstr>
      <vt:lpstr>C-31 1of3</vt:lpstr>
      <vt:lpstr>C-31 2of3</vt:lpstr>
      <vt:lpstr>C-31 3of3</vt:lpstr>
      <vt:lpstr>Total Debt</vt:lpstr>
      <vt:lpstr>Prior</vt:lpstr>
      <vt:lpstr>Series Detail</vt:lpstr>
      <vt:lpstr>Refunded Prior</vt:lpstr>
      <vt:lpstr>FY23</vt:lpstr>
      <vt:lpstr>'2022B'!Print_Area</vt:lpstr>
      <vt:lpstr>'C-31 2of3'!Print_Area</vt:lpstr>
      <vt:lpstr>'C-31 3of3'!Print_Area</vt:lpstr>
      <vt:lpstr>COI2022B!Print_Area</vt:lpstr>
      <vt:lpstr>Prior!Print_Area</vt:lpstr>
      <vt:lpstr>'Refunded Prior'!Print_Area</vt:lpstr>
      <vt:lpstr>'Series Detail'!Print_Area</vt:lpstr>
      <vt:lpstr>'Total Debt'!Print_Area</vt:lpstr>
      <vt:lpstr>'2022B'!Print_Titles</vt:lpstr>
      <vt:lpstr>Prior!Print_Titles</vt:lpstr>
      <vt:lpstr>'Total Debt'!Print_Titles</vt:lpstr>
      <vt:lpstr>SeriesTotalEPB_DS</vt:lpstr>
      <vt:lpstr>TotalEPB_DS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2023-02-01T21:38:17Z</cp:lastPrinted>
  <dcterms:created xsi:type="dcterms:W3CDTF">1999-09-09T17:30:14Z</dcterms:created>
  <dcterms:modified xsi:type="dcterms:W3CDTF">2023-02-01T21:53:52Z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